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fileSharing readOnlyRecommended="1"/>
  <workbookPr defaultThemeVersion="166925"/>
  <mc:AlternateContent xmlns:mc="http://schemas.openxmlformats.org/markup-compatibility/2006">
    <mc:Choice Requires="x15">
      <x15ac:absPath xmlns:x15ac="http://schemas.microsoft.com/office/spreadsheetml/2010/11/ac" url="C:\Users\Student\DS CONSULTING Sp. z o.o\Julia Piotrowska - Trasa Jezierna\"/>
    </mc:Choice>
  </mc:AlternateContent>
  <xr:revisionPtr revIDLastSave="398" documentId="8_{24AD59EC-8E7D-48A4-8BDC-963F8D058D6B}" xr6:coauthVersionLast="45" xr6:coauthVersionMax="45" xr10:uidLastSave="{53812336-9606-4213-9F16-375E8A53523F}"/>
  <workbookProtection workbookAlgorithmName="SHA-512" workbookHashValue="JfWvlgW7IoVVOSI0pOJn8SmJ5/fg3Vb6haBXcgfuJwHEc/st3Tyen0AF4Kw+vN2weIErLkwxwvoJ71YguTGTxQ==" workbookSaltValue="Vf3LimJ0gSaevB3rocE8VA==" workbookSpinCount="100000" lockStructure="1"/>
  <bookViews>
    <workbookView xWindow="-120" yWindow="-120" windowWidth="24240" windowHeight="13140" firstSheet="3" activeTab="10" xr2:uid="{8249E19A-0CB5-4A01-947A-B764C16F59B9}"/>
  </bookViews>
  <sheets>
    <sheet name="Dane" sheetId="1" r:id="rId1"/>
    <sheet name="Założenia - koszty" sheetId="3" r:id="rId2"/>
    <sheet name="Koszty" sheetId="2" r:id="rId3"/>
    <sheet name="p_bytowski" sheetId="6" r:id="rId4"/>
    <sheet name="p_kościerski" sheetId="7" r:id="rId5"/>
    <sheet name="p_starogardzki" sheetId="8" r:id="rId6"/>
    <sheet name="p_gdański" sheetId="9" r:id="rId7"/>
    <sheet name="p_tczewski" sheetId="10" r:id="rId8"/>
    <sheet name="p_sztumski" sheetId="12" r:id="rId9"/>
    <sheet name="p_malborski" sheetId="11" r:id="rId10"/>
    <sheet name="Podsumowanie" sheetId="5" r:id="rId11"/>
  </sheets>
  <definedNames>
    <definedName name="_xlnm._FilterDatabase" localSheetId="0" hidden="1">Dane!$B$2:$X$163</definedName>
    <definedName name="_xlnm._FilterDatabase" localSheetId="2" hidden="1">Koszty!$B$2:$AK$139</definedName>
    <definedName name="_xlnm._FilterDatabase" localSheetId="10" hidden="1">Podsumowanie!$D$55:$E$77</definedName>
    <definedName name="_xlnm.Print_Area" localSheetId="0">Dane!$B$2:$X$162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7" i="3" l="1"/>
  <c r="AA3" i="2"/>
  <c r="X37" i="1"/>
  <c r="P139" i="2"/>
  <c r="P138" i="2"/>
  <c r="P137" i="2"/>
  <c r="P136" i="2"/>
  <c r="P135" i="2"/>
  <c r="P134" i="2"/>
  <c r="P133" i="2"/>
  <c r="P132" i="2"/>
  <c r="P131"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1" i="2"/>
  <c r="P40" i="2"/>
  <c r="P39" i="2"/>
  <c r="P38" i="2"/>
  <c r="P37" i="2"/>
  <c r="P36" i="2"/>
  <c r="P35" i="2"/>
  <c r="P33" i="2"/>
  <c r="P32" i="2"/>
  <c r="P31" i="2"/>
  <c r="P30" i="2"/>
  <c r="P29" i="2"/>
  <c r="P28" i="2"/>
  <c r="P26" i="2"/>
  <c r="P25" i="2"/>
  <c r="P24" i="2"/>
  <c r="P22" i="2"/>
  <c r="P21" i="2"/>
  <c r="P20" i="2"/>
  <c r="P18" i="2"/>
  <c r="P17" i="2"/>
  <c r="P16" i="2"/>
  <c r="P15" i="2"/>
  <c r="P14" i="2"/>
  <c r="P13" i="2"/>
  <c r="P12" i="2"/>
  <c r="P11" i="2"/>
  <c r="P10" i="2"/>
  <c r="P9" i="2"/>
  <c r="P8" i="2"/>
  <c r="P7" i="2"/>
  <c r="P6" i="2"/>
  <c r="P5" i="2"/>
  <c r="P4" i="2"/>
  <c r="P3" i="2"/>
  <c r="T3" i="2" l="1"/>
  <c r="N3" i="2"/>
  <c r="Y3" i="2" s="1"/>
  <c r="X37" i="2"/>
  <c r="U3" i="2" l="1"/>
  <c r="X26" i="2" l="1"/>
  <c r="X18" i="2"/>
  <c r="X16" i="2"/>
  <c r="U162" i="2" l="1"/>
  <c r="U161" i="2"/>
  <c r="U160" i="2"/>
  <c r="U159" i="2"/>
  <c r="U158" i="2"/>
  <c r="U157" i="2"/>
  <c r="U156" i="2"/>
  <c r="U155" i="2"/>
  <c r="U154" i="2"/>
  <c r="U153" i="2"/>
  <c r="U152" i="2"/>
  <c r="U151" i="2"/>
  <c r="U150" i="2"/>
  <c r="U149" i="2"/>
  <c r="U148" i="2"/>
  <c r="U147" i="2"/>
  <c r="U146" i="2"/>
  <c r="U145" i="2"/>
  <c r="U144" i="2"/>
  <c r="U143" i="2"/>
  <c r="U142"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U4" i="2"/>
  <c r="X22" i="2"/>
  <c r="K30" i="3"/>
  <c r="Q116" i="2" s="1"/>
  <c r="AB162" i="2" l="1"/>
  <c r="AA162" i="2"/>
  <c r="W162" i="2"/>
  <c r="V162" i="2"/>
  <c r="T162" i="2"/>
  <c r="S162" i="2"/>
  <c r="R162" i="2"/>
  <c r="P162" i="2"/>
  <c r="N162" i="2"/>
  <c r="Y162" i="2" s="1"/>
  <c r="L162" i="2"/>
  <c r="AB161" i="2"/>
  <c r="AA161" i="2"/>
  <c r="W161" i="2"/>
  <c r="V161" i="2"/>
  <c r="T161" i="2"/>
  <c r="S161" i="2"/>
  <c r="R161" i="2"/>
  <c r="Q161" i="2"/>
  <c r="P161" i="2"/>
  <c r="N161" i="2"/>
  <c r="Y161" i="2" s="1"/>
  <c r="L161" i="2"/>
  <c r="AB160" i="2"/>
  <c r="AA160" i="2"/>
  <c r="W160" i="2"/>
  <c r="V160" i="2"/>
  <c r="T160" i="2"/>
  <c r="S160" i="2"/>
  <c r="R160" i="2"/>
  <c r="P160" i="2"/>
  <c r="N160" i="2"/>
  <c r="Y160" i="2" s="1"/>
  <c r="L160" i="2"/>
  <c r="AB159" i="2"/>
  <c r="AA159" i="2"/>
  <c r="W159" i="2"/>
  <c r="V159" i="2"/>
  <c r="T159" i="2"/>
  <c r="S159" i="2"/>
  <c r="R159" i="2"/>
  <c r="P159" i="2"/>
  <c r="N159" i="2"/>
  <c r="Y159" i="2" s="1"/>
  <c r="L159" i="2"/>
  <c r="AB158" i="2"/>
  <c r="AA158" i="2"/>
  <c r="W158" i="2"/>
  <c r="V158" i="2"/>
  <c r="T158" i="2"/>
  <c r="S158" i="2"/>
  <c r="R158" i="2"/>
  <c r="Q158" i="2"/>
  <c r="P158" i="2"/>
  <c r="O158" i="2"/>
  <c r="Z158" i="2" s="1"/>
  <c r="N158" i="2"/>
  <c r="Y158" i="2" s="1"/>
  <c r="M158" i="2"/>
  <c r="L158" i="2"/>
  <c r="AB157" i="2"/>
  <c r="AA157" i="2"/>
  <c r="W157" i="2"/>
  <c r="V157" i="2"/>
  <c r="T157" i="2"/>
  <c r="S157" i="2"/>
  <c r="R157" i="2"/>
  <c r="P157" i="2"/>
  <c r="N157" i="2"/>
  <c r="Y157" i="2" s="1"/>
  <c r="L157" i="2"/>
  <c r="AB156" i="2"/>
  <c r="AA156" i="2"/>
  <c r="W156" i="2"/>
  <c r="V156" i="2"/>
  <c r="T156" i="2"/>
  <c r="S156" i="2"/>
  <c r="R156" i="2"/>
  <c r="Q156" i="2"/>
  <c r="P156" i="2"/>
  <c r="N156" i="2"/>
  <c r="Y156" i="2" s="1"/>
  <c r="L156" i="2"/>
  <c r="AB155" i="2"/>
  <c r="AA155" i="2"/>
  <c r="W155" i="2"/>
  <c r="V155" i="2"/>
  <c r="T155" i="2"/>
  <c r="S155" i="2"/>
  <c r="R155" i="2"/>
  <c r="Q155" i="2"/>
  <c r="P155" i="2"/>
  <c r="N155" i="2"/>
  <c r="Y155" i="2" s="1"/>
  <c r="L155" i="2"/>
  <c r="AB154" i="2"/>
  <c r="AA154" i="2"/>
  <c r="W154" i="2"/>
  <c r="V154" i="2"/>
  <c r="T154" i="2"/>
  <c r="S154" i="2"/>
  <c r="R154" i="2"/>
  <c r="Q154" i="2"/>
  <c r="P154" i="2"/>
  <c r="N154" i="2"/>
  <c r="Y154" i="2" s="1"/>
  <c r="L154" i="2"/>
  <c r="AB153" i="2"/>
  <c r="AA153" i="2"/>
  <c r="W153" i="2"/>
  <c r="V153" i="2"/>
  <c r="T153" i="2"/>
  <c r="S153" i="2"/>
  <c r="R153" i="2"/>
  <c r="Q153" i="2"/>
  <c r="P153" i="2"/>
  <c r="O153" i="2"/>
  <c r="Z153" i="2" s="1"/>
  <c r="N153" i="2"/>
  <c r="Y153" i="2" s="1"/>
  <c r="M153" i="2"/>
  <c r="L153" i="2"/>
  <c r="AB152" i="2"/>
  <c r="AA152" i="2"/>
  <c r="W152" i="2"/>
  <c r="V152" i="2"/>
  <c r="T152" i="2"/>
  <c r="S152" i="2"/>
  <c r="R152" i="2"/>
  <c r="Q152" i="2"/>
  <c r="P152" i="2"/>
  <c r="N152" i="2"/>
  <c r="Y152" i="2" s="1"/>
  <c r="L152" i="2"/>
  <c r="AB151" i="2"/>
  <c r="AA151" i="2"/>
  <c r="W151" i="2"/>
  <c r="V151" i="2"/>
  <c r="T151" i="2"/>
  <c r="S151" i="2"/>
  <c r="R151" i="2"/>
  <c r="Q151" i="2"/>
  <c r="P151" i="2"/>
  <c r="N151" i="2"/>
  <c r="Y151" i="2" s="1"/>
  <c r="L151" i="2"/>
  <c r="AB150" i="2"/>
  <c r="AA150" i="2"/>
  <c r="W150" i="2"/>
  <c r="V150" i="2"/>
  <c r="T150" i="2"/>
  <c r="S150" i="2"/>
  <c r="R150" i="2"/>
  <c r="Q150" i="2"/>
  <c r="P150" i="2"/>
  <c r="N150" i="2"/>
  <c r="Y150" i="2" s="1"/>
  <c r="L150" i="2"/>
  <c r="AB149" i="2"/>
  <c r="AA149" i="2"/>
  <c r="W149" i="2"/>
  <c r="V149" i="2"/>
  <c r="T149" i="2"/>
  <c r="S149" i="2"/>
  <c r="R149" i="2"/>
  <c r="Q149" i="2"/>
  <c r="P149" i="2"/>
  <c r="N149" i="2"/>
  <c r="Y149" i="2" s="1"/>
  <c r="L149" i="2"/>
  <c r="AB148" i="2"/>
  <c r="AA148" i="2"/>
  <c r="W148" i="2"/>
  <c r="V148" i="2"/>
  <c r="T148" i="2"/>
  <c r="S148" i="2"/>
  <c r="R148" i="2"/>
  <c r="Q148" i="2"/>
  <c r="P148" i="2"/>
  <c r="N148" i="2"/>
  <c r="Y148" i="2" s="1"/>
  <c r="L148" i="2"/>
  <c r="AB147" i="2"/>
  <c r="AA147" i="2"/>
  <c r="W147" i="2"/>
  <c r="V147" i="2"/>
  <c r="T147" i="2"/>
  <c r="S147" i="2"/>
  <c r="R147" i="2"/>
  <c r="Q147" i="2"/>
  <c r="P147" i="2"/>
  <c r="N147" i="2"/>
  <c r="Y147" i="2" s="1"/>
  <c r="L147" i="2"/>
  <c r="AB146" i="2"/>
  <c r="AA146" i="2"/>
  <c r="W146" i="2"/>
  <c r="V146" i="2"/>
  <c r="T146" i="2"/>
  <c r="S146" i="2"/>
  <c r="R146" i="2"/>
  <c r="Q146" i="2"/>
  <c r="P146" i="2"/>
  <c r="N146" i="2"/>
  <c r="Y146" i="2" s="1"/>
  <c r="L146" i="2"/>
  <c r="AB145" i="2"/>
  <c r="AA145" i="2"/>
  <c r="W145" i="2"/>
  <c r="V145" i="2"/>
  <c r="T145" i="2"/>
  <c r="S145" i="2"/>
  <c r="R145" i="2"/>
  <c r="Q145" i="2"/>
  <c r="P145" i="2"/>
  <c r="O145" i="2"/>
  <c r="Z145" i="2" s="1"/>
  <c r="N145" i="2"/>
  <c r="Y145" i="2" s="1"/>
  <c r="M145" i="2"/>
  <c r="L145" i="2"/>
  <c r="AB144" i="2"/>
  <c r="AA144" i="2"/>
  <c r="W144" i="2"/>
  <c r="V144" i="2"/>
  <c r="T144" i="2"/>
  <c r="S144" i="2"/>
  <c r="R144" i="2"/>
  <c r="Q144" i="2"/>
  <c r="N144" i="2"/>
  <c r="Y144" i="2" s="1"/>
  <c r="L144" i="2"/>
  <c r="AB143" i="2"/>
  <c r="AA143" i="2"/>
  <c r="W143" i="2"/>
  <c r="V143" i="2"/>
  <c r="T143" i="2"/>
  <c r="S143" i="2"/>
  <c r="R143" i="2"/>
  <c r="Q143" i="2"/>
  <c r="N143" i="2"/>
  <c r="Y143" i="2" s="1"/>
  <c r="L143" i="2"/>
  <c r="AB142" i="2"/>
  <c r="AA142" i="2"/>
  <c r="W142" i="2"/>
  <c r="V142" i="2"/>
  <c r="T142" i="2"/>
  <c r="S142" i="2"/>
  <c r="R142" i="2"/>
  <c r="Q142" i="2"/>
  <c r="P142" i="2"/>
  <c r="O142" i="2"/>
  <c r="Z142" i="2" s="1"/>
  <c r="N142" i="2"/>
  <c r="Y142" i="2" s="1"/>
  <c r="M142" i="2"/>
  <c r="L142"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M4" i="2"/>
  <c r="M5" i="2"/>
  <c r="M6" i="2"/>
  <c r="M7" i="2"/>
  <c r="M8" i="2"/>
  <c r="M9" i="2"/>
  <c r="M10" i="2"/>
  <c r="M11" i="2"/>
  <c r="M19" i="2"/>
  <c r="M22" i="2"/>
  <c r="M23" i="2"/>
  <c r="M25" i="2"/>
  <c r="M29" i="2"/>
  <c r="M30" i="2"/>
  <c r="M31" i="2"/>
  <c r="M32" i="2"/>
  <c r="M33" i="2"/>
  <c r="M37" i="2"/>
  <c r="M39" i="2"/>
  <c r="M40" i="2"/>
  <c r="M41" i="2"/>
  <c r="M42" i="2"/>
  <c r="M45" i="2"/>
  <c r="M48" i="2"/>
  <c r="M49" i="2"/>
  <c r="M50" i="2"/>
  <c r="M52" i="2"/>
  <c r="M53" i="2"/>
  <c r="M54" i="2"/>
  <c r="M55" i="2"/>
  <c r="M56" i="2"/>
  <c r="M57" i="2"/>
  <c r="M58" i="2"/>
  <c r="M61" i="2"/>
  <c r="M65" i="2"/>
  <c r="M71" i="2"/>
  <c r="M73" i="2"/>
  <c r="M78" i="2"/>
  <c r="M81" i="2"/>
  <c r="M82" i="2"/>
  <c r="M83" i="2"/>
  <c r="M84" i="2"/>
  <c r="M86" i="2"/>
  <c r="M89" i="2"/>
  <c r="M90" i="2"/>
  <c r="M92" i="2"/>
  <c r="M93" i="2"/>
  <c r="M94" i="2"/>
  <c r="M95" i="2"/>
  <c r="M96" i="2"/>
  <c r="M97" i="2"/>
  <c r="M3" i="2"/>
  <c r="L6" i="2"/>
  <c r="L7" i="2"/>
  <c r="L8" i="2"/>
  <c r="L10" i="2"/>
  <c r="L11" i="2"/>
  <c r="L12" i="2"/>
  <c r="L13" i="2"/>
  <c r="L14" i="2"/>
  <c r="L15" i="2"/>
  <c r="L16" i="2"/>
  <c r="L17" i="2"/>
  <c r="L18" i="2"/>
  <c r="L19" i="2"/>
  <c r="L20" i="2"/>
  <c r="L21" i="2"/>
  <c r="L23" i="2"/>
  <c r="L24" i="2"/>
  <c r="L25" i="2"/>
  <c r="L26" i="2"/>
  <c r="L27" i="2"/>
  <c r="L28" i="2"/>
  <c r="L29" i="2"/>
  <c r="L33" i="2"/>
  <c r="L34" i="2"/>
  <c r="L35" i="2"/>
  <c r="L36" i="2"/>
  <c r="L37" i="2"/>
  <c r="L39" i="2"/>
  <c r="L40" i="2"/>
  <c r="L41" i="2"/>
  <c r="L42" i="2"/>
  <c r="L43" i="2"/>
  <c r="L44" i="2"/>
  <c r="L45" i="2"/>
  <c r="L46" i="2"/>
  <c r="L47" i="2"/>
  <c r="L48" i="2"/>
  <c r="L49" i="2"/>
  <c r="L50" i="2"/>
  <c r="L51" i="2"/>
  <c r="L53" i="2"/>
  <c r="L54" i="2"/>
  <c r="L55" i="2"/>
  <c r="L56" i="2"/>
  <c r="L57" i="2"/>
  <c r="L58" i="2"/>
  <c r="L59" i="2"/>
  <c r="L60" i="2"/>
  <c r="L62" i="2"/>
  <c r="L63" i="2"/>
  <c r="L64" i="2"/>
  <c r="L65" i="2"/>
  <c r="L66" i="2"/>
  <c r="L67" i="2"/>
  <c r="L68" i="2"/>
  <c r="L69" i="2"/>
  <c r="L70" i="2"/>
  <c r="L71" i="2"/>
  <c r="L72" i="2"/>
  <c r="L73" i="2"/>
  <c r="L74" i="2"/>
  <c r="L75" i="2"/>
  <c r="L76" i="2"/>
  <c r="L77" i="2"/>
  <c r="L79" i="2"/>
  <c r="L80" i="2"/>
  <c r="L81" i="2"/>
  <c r="L82" i="2"/>
  <c r="L83" i="2"/>
  <c r="L84" i="2"/>
  <c r="L85" i="2"/>
  <c r="L86" i="2"/>
  <c r="L87" i="2"/>
  <c r="L88" i="2"/>
  <c r="L89" i="2"/>
  <c r="L90" i="2"/>
  <c r="L91" i="2"/>
  <c r="L92" i="2"/>
  <c r="L93" i="2"/>
  <c r="L94" i="2"/>
  <c r="L95" i="2"/>
  <c r="L97" i="2"/>
  <c r="L3" i="2"/>
  <c r="X3" i="1"/>
  <c r="X162" i="1"/>
  <c r="M162" i="2" s="1"/>
  <c r="O162" i="2" s="1"/>
  <c r="Z162" i="2" s="1"/>
  <c r="X161" i="1"/>
  <c r="M161" i="2" s="1"/>
  <c r="O161" i="2" s="1"/>
  <c r="Z161" i="2" s="1"/>
  <c r="X160" i="1"/>
  <c r="M160" i="2" s="1"/>
  <c r="O160" i="2" s="1"/>
  <c r="Z160" i="2" s="1"/>
  <c r="X159" i="1"/>
  <c r="M159" i="2" s="1"/>
  <c r="O159" i="2" s="1"/>
  <c r="Z159" i="2" s="1"/>
  <c r="X158" i="1"/>
  <c r="X157" i="1"/>
  <c r="M157" i="2" s="1"/>
  <c r="O157" i="2" s="1"/>
  <c r="Z157" i="2" s="1"/>
  <c r="X156" i="1"/>
  <c r="M156" i="2" s="1"/>
  <c r="O156" i="2" s="1"/>
  <c r="Z156" i="2" s="1"/>
  <c r="X155" i="1"/>
  <c r="M155" i="2" s="1"/>
  <c r="O155" i="2" s="1"/>
  <c r="Z155" i="2" s="1"/>
  <c r="X154" i="1"/>
  <c r="M154" i="2" s="1"/>
  <c r="O154" i="2" s="1"/>
  <c r="Z154" i="2" s="1"/>
  <c r="X153" i="1"/>
  <c r="X152" i="1"/>
  <c r="M152" i="2" s="1"/>
  <c r="O152" i="2" s="1"/>
  <c r="Z152" i="2" s="1"/>
  <c r="X151" i="1"/>
  <c r="M151" i="2" s="1"/>
  <c r="O151" i="2" s="1"/>
  <c r="Z151" i="2" s="1"/>
  <c r="X150" i="1"/>
  <c r="M150" i="2" s="1"/>
  <c r="O150" i="2" s="1"/>
  <c r="Z150" i="2" s="1"/>
  <c r="X149" i="1"/>
  <c r="M149" i="2" s="1"/>
  <c r="O149" i="2" s="1"/>
  <c r="Z149" i="2" s="1"/>
  <c r="X148" i="1"/>
  <c r="M148" i="2" s="1"/>
  <c r="O148" i="2" s="1"/>
  <c r="Z148" i="2" s="1"/>
  <c r="X147" i="1"/>
  <c r="M147" i="2" s="1"/>
  <c r="O147" i="2" s="1"/>
  <c r="Z147" i="2" s="1"/>
  <c r="X146" i="1"/>
  <c r="M146" i="2" s="1"/>
  <c r="O146" i="2" s="1"/>
  <c r="Z146" i="2" s="1"/>
  <c r="X145" i="1"/>
  <c r="X144" i="1"/>
  <c r="M144" i="2" s="1"/>
  <c r="O144" i="2" s="1"/>
  <c r="Z144" i="2" s="1"/>
  <c r="X143" i="1"/>
  <c r="M143" i="2" s="1"/>
  <c r="O143" i="2" s="1"/>
  <c r="Z143" i="2" s="1"/>
  <c r="X142"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L96" i="2" s="1"/>
  <c r="X95" i="1"/>
  <c r="X94" i="1"/>
  <c r="X93" i="1"/>
  <c r="X92" i="1"/>
  <c r="X91" i="1"/>
  <c r="M91" i="2" s="1"/>
  <c r="X90" i="1"/>
  <c r="X89" i="1"/>
  <c r="X88" i="1"/>
  <c r="M88" i="2" s="1"/>
  <c r="X87" i="1"/>
  <c r="M87" i="2" s="1"/>
  <c r="X86" i="1"/>
  <c r="X85" i="1"/>
  <c r="M85" i="2" s="1"/>
  <c r="X84" i="1"/>
  <c r="X83" i="1"/>
  <c r="X82" i="1"/>
  <c r="X81" i="1"/>
  <c r="X80" i="1"/>
  <c r="M80" i="2" s="1"/>
  <c r="X79" i="1"/>
  <c r="M79" i="2" s="1"/>
  <c r="X78" i="1"/>
  <c r="L78" i="2" s="1"/>
  <c r="X77" i="1"/>
  <c r="M77" i="2" s="1"/>
  <c r="X76" i="1"/>
  <c r="M76" i="2" s="1"/>
  <c r="X75" i="1"/>
  <c r="M75" i="2" s="1"/>
  <c r="X74" i="1"/>
  <c r="M74" i="2" s="1"/>
  <c r="X73" i="1"/>
  <c r="X72" i="1"/>
  <c r="M72" i="2" s="1"/>
  <c r="X71" i="1"/>
  <c r="X70" i="1"/>
  <c r="M70" i="2" s="1"/>
  <c r="X69" i="1"/>
  <c r="M69" i="2" s="1"/>
  <c r="X68" i="1"/>
  <c r="M68" i="2" s="1"/>
  <c r="X67" i="1"/>
  <c r="M67" i="2" s="1"/>
  <c r="X66" i="1"/>
  <c r="M66" i="2" s="1"/>
  <c r="X65" i="1"/>
  <c r="X64" i="1"/>
  <c r="M64" i="2" s="1"/>
  <c r="X63" i="1"/>
  <c r="M63" i="2" s="1"/>
  <c r="X62" i="1"/>
  <c r="M62" i="2" s="1"/>
  <c r="X61" i="1"/>
  <c r="L61" i="2" s="1"/>
  <c r="X60" i="1"/>
  <c r="M60" i="2" s="1"/>
  <c r="X59" i="1"/>
  <c r="M59" i="2" s="1"/>
  <c r="X58" i="1"/>
  <c r="X57" i="1"/>
  <c r="X56" i="1"/>
  <c r="X55" i="1"/>
  <c r="X54" i="1"/>
  <c r="X53" i="1"/>
  <c r="X52" i="1"/>
  <c r="L52" i="2" s="1"/>
  <c r="X51" i="1"/>
  <c r="M51" i="2" s="1"/>
  <c r="X50" i="1"/>
  <c r="X49" i="1"/>
  <c r="X48" i="1"/>
  <c r="X47" i="1"/>
  <c r="M47" i="2" s="1"/>
  <c r="X46" i="1"/>
  <c r="M46" i="2" s="1"/>
  <c r="X45" i="1"/>
  <c r="X44" i="1"/>
  <c r="M44" i="2" s="1"/>
  <c r="X43" i="1"/>
  <c r="M43" i="2" s="1"/>
  <c r="X42" i="1"/>
  <c r="X41" i="1"/>
  <c r="X40" i="1"/>
  <c r="X39" i="1"/>
  <c r="M38" i="2"/>
  <c r="X36" i="1"/>
  <c r="M36" i="2" s="1"/>
  <c r="X35" i="1"/>
  <c r="M35" i="2" s="1"/>
  <c r="X34" i="1"/>
  <c r="M34" i="2" s="1"/>
  <c r="X33" i="1"/>
  <c r="X32" i="1"/>
  <c r="L32" i="2" s="1"/>
  <c r="X31" i="1"/>
  <c r="L31" i="2" s="1"/>
  <c r="X30" i="1"/>
  <c r="L30" i="2" s="1"/>
  <c r="X29" i="1"/>
  <c r="X28" i="1"/>
  <c r="M28" i="2" s="1"/>
  <c r="X27" i="1"/>
  <c r="M27" i="2" s="1"/>
  <c r="X26" i="1"/>
  <c r="M26" i="2" s="1"/>
  <c r="X25" i="1"/>
  <c r="X24" i="1"/>
  <c r="M24" i="2" s="1"/>
  <c r="X23" i="1"/>
  <c r="X22" i="1"/>
  <c r="L22" i="2" s="1"/>
  <c r="X21" i="1"/>
  <c r="M21" i="2" s="1"/>
  <c r="X20" i="1"/>
  <c r="M20" i="2" s="1"/>
  <c r="X19" i="1"/>
  <c r="X18" i="1"/>
  <c r="M18" i="2" s="1"/>
  <c r="X17" i="1"/>
  <c r="M17" i="2" s="1"/>
  <c r="X16" i="1"/>
  <c r="M16" i="2" s="1"/>
  <c r="X15" i="1"/>
  <c r="M15" i="2" s="1"/>
  <c r="X14" i="1"/>
  <c r="M14" i="2" s="1"/>
  <c r="X13" i="1"/>
  <c r="M13" i="2" s="1"/>
  <c r="X12" i="1"/>
  <c r="M12" i="2" s="1"/>
  <c r="X11" i="1"/>
  <c r="X10" i="1"/>
  <c r="X9" i="1"/>
  <c r="L9" i="2" s="1"/>
  <c r="X8" i="1"/>
  <c r="X7" i="1"/>
  <c r="X6" i="1"/>
  <c r="X5" i="1"/>
  <c r="L5" i="2" s="1"/>
  <c r="X4" i="1"/>
  <c r="L4" i="2" s="1"/>
  <c r="V139" i="2"/>
  <c r="V138" i="2"/>
  <c r="V137" i="2"/>
  <c r="V136" i="2"/>
  <c r="V135" i="2"/>
  <c r="V134" i="2"/>
  <c r="V133"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V5" i="2"/>
  <c r="V4" i="2"/>
  <c r="V3" i="2"/>
  <c r="L99" i="2"/>
  <c r="M99" i="2"/>
  <c r="N99" i="2"/>
  <c r="Y99" i="2" s="1"/>
  <c r="O99" i="2"/>
  <c r="Z99" i="2" s="1"/>
  <c r="Q99" i="2"/>
  <c r="R99" i="2"/>
  <c r="S99" i="2"/>
  <c r="T99" i="2"/>
  <c r="X99" i="2"/>
  <c r="AA99" i="2"/>
  <c r="AB99" i="2"/>
  <c r="E99" i="2"/>
  <c r="AE99" i="2" s="1"/>
  <c r="C99" i="2"/>
  <c r="D99" i="2"/>
  <c r="Q138" i="2"/>
  <c r="Q137" i="2"/>
  <c r="Q136" i="2"/>
  <c r="Q135" i="2"/>
  <c r="Q134" i="2"/>
  <c r="Q133" i="2"/>
  <c r="Q131" i="2"/>
  <c r="Q129" i="2"/>
  <c r="Q126" i="2"/>
  <c r="Q124" i="2"/>
  <c r="Q122" i="2"/>
  <c r="Q121" i="2"/>
  <c r="Q120" i="2"/>
  <c r="Q119" i="2"/>
  <c r="Q118" i="2"/>
  <c r="Q117" i="2"/>
  <c r="Q115" i="2"/>
  <c r="Q114" i="2"/>
  <c r="Q113" i="2"/>
  <c r="Q112" i="2"/>
  <c r="Q111" i="2"/>
  <c r="Q110" i="2"/>
  <c r="Q109" i="2"/>
  <c r="Q108" i="2"/>
  <c r="Q107" i="2"/>
  <c r="Q106" i="2"/>
  <c r="Q105" i="2"/>
  <c r="Q102" i="2"/>
  <c r="Q101" i="2"/>
  <c r="Q97" i="2"/>
  <c r="Q96" i="2"/>
  <c r="Q95" i="2"/>
  <c r="Q94" i="2"/>
  <c r="Q93" i="2"/>
  <c r="Q92" i="2"/>
  <c r="Q91" i="2"/>
  <c r="Q90" i="2"/>
  <c r="Q88" i="2"/>
  <c r="Q87" i="2"/>
  <c r="Q85" i="2"/>
  <c r="Q84" i="2"/>
  <c r="Q82" i="2"/>
  <c r="Q81" i="2"/>
  <c r="Q79" i="2"/>
  <c r="Q77" i="2"/>
  <c r="Q76" i="2"/>
  <c r="Q75" i="2"/>
  <c r="Q74" i="2"/>
  <c r="Q73" i="2"/>
  <c r="Q70" i="2"/>
  <c r="Q68" i="2"/>
  <c r="Q66" i="2"/>
  <c r="Q65" i="2"/>
  <c r="Q64" i="2"/>
  <c r="Q63" i="2"/>
  <c r="Q61" i="2"/>
  <c r="Q60" i="2"/>
  <c r="Q59" i="2"/>
  <c r="Q57" i="2"/>
  <c r="Q56" i="2"/>
  <c r="Q55" i="2"/>
  <c r="Q54" i="2"/>
  <c r="Q53" i="2"/>
  <c r="Q52" i="2"/>
  <c r="Q51" i="2"/>
  <c r="Q48" i="2"/>
  <c r="Q47" i="2"/>
  <c r="Q46" i="2"/>
  <c r="Q45" i="2"/>
  <c r="Q44" i="2"/>
  <c r="Q43" i="2"/>
  <c r="Q42" i="2"/>
  <c r="Q39" i="2"/>
  <c r="Q38" i="2"/>
  <c r="Q35" i="2"/>
  <c r="Q34" i="2"/>
  <c r="Q33" i="2"/>
  <c r="Q32" i="2"/>
  <c r="Q31" i="2"/>
  <c r="Q30" i="2"/>
  <c r="Q29" i="2"/>
  <c r="Q28" i="2"/>
  <c r="Q27" i="2"/>
  <c r="Q25" i="2"/>
  <c r="Q24" i="2"/>
  <c r="Q23" i="2"/>
  <c r="Q22" i="2"/>
  <c r="Q21" i="2"/>
  <c r="Q20" i="2"/>
  <c r="Q19" i="2"/>
  <c r="Q18" i="2"/>
  <c r="Q17" i="2"/>
  <c r="Q15" i="2"/>
  <c r="Q14" i="2"/>
  <c r="Q12" i="2"/>
  <c r="Q11" i="2"/>
  <c r="Q10" i="2"/>
  <c r="Q9" i="2"/>
  <c r="Q8" i="2"/>
  <c r="Q7" i="2"/>
  <c r="Q6" i="2"/>
  <c r="Q5" i="2"/>
  <c r="Q3" i="2"/>
  <c r="B42" i="3"/>
  <c r="B43" i="3"/>
  <c r="B35" i="3"/>
  <c r="B36" i="3"/>
  <c r="B37" i="3"/>
  <c r="B38" i="3"/>
  <c r="B39" i="3"/>
  <c r="B40" i="3"/>
  <c r="B41" i="3"/>
  <c r="B34" i="3"/>
  <c r="J30" i="3"/>
  <c r="I30" i="3"/>
  <c r="H30" i="3"/>
  <c r="G30" i="3"/>
  <c r="F30" i="3"/>
  <c r="E30" i="3"/>
  <c r="B99" i="2"/>
  <c r="Q162" i="2" l="1"/>
  <c r="Q13" i="2"/>
  <c r="AD98" i="2"/>
  <c r="AC99" i="2"/>
  <c r="AD99" i="2"/>
  <c r="L38" i="2"/>
  <c r="AD152" i="2"/>
  <c r="AD154" i="2"/>
  <c r="AD157" i="2"/>
  <c r="AD147" i="2"/>
  <c r="AD160" i="2"/>
  <c r="AD142" i="2"/>
  <c r="AD143" i="2"/>
  <c r="AD148" i="2"/>
  <c r="AD161" i="2"/>
  <c r="AD151" i="2"/>
  <c r="AD153" i="2"/>
  <c r="AD158" i="2"/>
  <c r="AD150" i="2"/>
  <c r="AD145" i="2"/>
  <c r="AD155" i="2"/>
  <c r="AD144" i="2"/>
  <c r="AD146" i="2"/>
  <c r="AD156" i="2"/>
  <c r="AD162" i="2"/>
  <c r="AD149" i="2"/>
  <c r="AD159" i="2"/>
  <c r="AC152" i="2"/>
  <c r="Q37" i="2"/>
  <c r="Q80" i="2"/>
  <c r="Q100" i="2"/>
  <c r="Q62" i="2"/>
  <c r="Q123" i="2"/>
  <c r="Q159" i="2"/>
  <c r="AC159" i="2" s="1"/>
  <c r="Q125" i="2"/>
  <c r="Q72" i="2"/>
  <c r="Q40" i="2"/>
  <c r="Q50" i="2"/>
  <c r="Q58" i="2"/>
  <c r="Q83" i="2"/>
  <c r="Q128" i="2"/>
  <c r="AC158" i="2"/>
  <c r="Q160" i="2"/>
  <c r="AC160" i="2" s="1"/>
  <c r="Q16" i="2"/>
  <c r="Q67" i="2"/>
  <c r="Q103" i="2"/>
  <c r="Q139" i="2"/>
  <c r="Q104" i="2"/>
  <c r="Q26" i="2"/>
  <c r="Q69" i="2"/>
  <c r="Q78" i="2"/>
  <c r="Q86" i="2"/>
  <c r="AC145" i="2"/>
  <c r="AC148" i="2"/>
  <c r="AC149" i="2"/>
  <c r="AC156" i="2"/>
  <c r="Q4" i="2"/>
  <c r="Q36" i="2"/>
  <c r="Q127" i="2"/>
  <c r="AC142" i="2"/>
  <c r="AC146" i="2"/>
  <c r="AC150" i="2"/>
  <c r="AC154" i="2"/>
  <c r="AC161" i="2"/>
  <c r="Q71" i="2"/>
  <c r="Q130" i="2"/>
  <c r="AC153" i="2"/>
  <c r="Q157" i="2"/>
  <c r="AC157" i="2" s="1"/>
  <c r="AC162" i="2"/>
  <c r="Q41" i="2"/>
  <c r="Q49" i="2"/>
  <c r="Q89" i="2"/>
  <c r="Q132" i="2"/>
  <c r="AC147" i="2"/>
  <c r="AC151" i="2"/>
  <c r="AC155" i="2"/>
  <c r="T19" i="2"/>
  <c r="T139" i="2"/>
  <c r="T138" i="2"/>
  <c r="T137" i="2"/>
  <c r="T136" i="2"/>
  <c r="T135" i="2"/>
  <c r="T134" i="2"/>
  <c r="T133" i="2"/>
  <c r="T132" i="2"/>
  <c r="T131" i="2"/>
  <c r="T130" i="2"/>
  <c r="T129" i="2"/>
  <c r="T128" i="2"/>
  <c r="T127" i="2"/>
  <c r="T126" i="2"/>
  <c r="T125" i="2"/>
  <c r="T124" i="2"/>
  <c r="T123" i="2"/>
  <c r="T122" i="2"/>
  <c r="T121" i="2"/>
  <c r="T120" i="2"/>
  <c r="T119" i="2"/>
  <c r="T118" i="2"/>
  <c r="T117" i="2"/>
  <c r="T116" i="2"/>
  <c r="T115" i="2"/>
  <c r="T114" i="2"/>
  <c r="T113" i="2"/>
  <c r="T112" i="2"/>
  <c r="T111" i="2"/>
  <c r="T110" i="2"/>
  <c r="T109" i="2"/>
  <c r="T108" i="2"/>
  <c r="T107" i="2"/>
  <c r="T106" i="2"/>
  <c r="T105" i="2"/>
  <c r="T104" i="2"/>
  <c r="T103" i="2"/>
  <c r="T102" i="2"/>
  <c r="T101" i="2"/>
  <c r="T100" i="2"/>
  <c r="T97" i="2"/>
  <c r="T96" i="2"/>
  <c r="T95" i="2"/>
  <c r="T94" i="2"/>
  <c r="T93" i="2"/>
  <c r="T92" i="2"/>
  <c r="T91" i="2"/>
  <c r="T90" i="2"/>
  <c r="T89" i="2"/>
  <c r="T88" i="2"/>
  <c r="T87"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8" i="2"/>
  <c r="T17" i="2"/>
  <c r="T16" i="2"/>
  <c r="T15" i="2"/>
  <c r="T14" i="2"/>
  <c r="T13" i="2"/>
  <c r="T12" i="2"/>
  <c r="T11" i="2"/>
  <c r="T10" i="2"/>
  <c r="T9" i="2"/>
  <c r="T8" i="2"/>
  <c r="T7" i="2"/>
  <c r="T6" i="2"/>
  <c r="T5" i="2"/>
  <c r="T4" i="2"/>
  <c r="AF99" i="2" l="1"/>
  <c r="AG99" i="2" s="1"/>
  <c r="AH99" i="2" s="1"/>
  <c r="AK99" i="2" s="1"/>
  <c r="X137" i="2"/>
  <c r="X136" i="2"/>
  <c r="X130" i="2"/>
  <c r="X127" i="2"/>
  <c r="X118" i="2"/>
  <c r="X117" i="2"/>
  <c r="X116" i="2"/>
  <c r="X114" i="2"/>
  <c r="AL99" i="2" l="1"/>
  <c r="X100" i="2"/>
  <c r="X85" i="2"/>
  <c r="X84" i="2"/>
  <c r="X81" i="2"/>
  <c r="X80" i="2"/>
  <c r="X79" i="2"/>
  <c r="X77" i="2"/>
  <c r="X76" i="2"/>
  <c r="AB139" i="2"/>
  <c r="AA139" i="2"/>
  <c r="AB138" i="2"/>
  <c r="AA138" i="2"/>
  <c r="AB137" i="2"/>
  <c r="AA137" i="2"/>
  <c r="AB136" i="2"/>
  <c r="AA136" i="2"/>
  <c r="AB135" i="2"/>
  <c r="AA135" i="2"/>
  <c r="AB134" i="2"/>
  <c r="AA134" i="2"/>
  <c r="AB133" i="2"/>
  <c r="AA133" i="2"/>
  <c r="AB132" i="2"/>
  <c r="AA132" i="2"/>
  <c r="AB131" i="2"/>
  <c r="AA131" i="2"/>
  <c r="AB130" i="2"/>
  <c r="AA130" i="2"/>
  <c r="AB129" i="2"/>
  <c r="AA129" i="2"/>
  <c r="AB128" i="2"/>
  <c r="AA128" i="2"/>
  <c r="AB127" i="2"/>
  <c r="AA127" i="2"/>
  <c r="AB126" i="2"/>
  <c r="AA126" i="2"/>
  <c r="AB125" i="2"/>
  <c r="AA125" i="2"/>
  <c r="AB124" i="2"/>
  <c r="AA124" i="2"/>
  <c r="AB123" i="2"/>
  <c r="AA123" i="2"/>
  <c r="AB122" i="2"/>
  <c r="AA122" i="2"/>
  <c r="AB121" i="2"/>
  <c r="AA121" i="2"/>
  <c r="AB120" i="2"/>
  <c r="AA120" i="2"/>
  <c r="AB119" i="2"/>
  <c r="AA119" i="2"/>
  <c r="AB118" i="2"/>
  <c r="AA118" i="2"/>
  <c r="AB117" i="2"/>
  <c r="AA117" i="2"/>
  <c r="AB116" i="2"/>
  <c r="AA116" i="2"/>
  <c r="AB115" i="2"/>
  <c r="AA115" i="2"/>
  <c r="AB114" i="2"/>
  <c r="AA114" i="2"/>
  <c r="AB113" i="2"/>
  <c r="AA113" i="2"/>
  <c r="AB112" i="2"/>
  <c r="AA112" i="2"/>
  <c r="AB111" i="2"/>
  <c r="AA111" i="2"/>
  <c r="AB110" i="2"/>
  <c r="AA110" i="2"/>
  <c r="AB109" i="2"/>
  <c r="AA109" i="2"/>
  <c r="AB108" i="2"/>
  <c r="AA108" i="2"/>
  <c r="AB107" i="2"/>
  <c r="AA107" i="2"/>
  <c r="AB106" i="2"/>
  <c r="AA106" i="2"/>
  <c r="AB105" i="2"/>
  <c r="AA105" i="2"/>
  <c r="AB104" i="2"/>
  <c r="AA104" i="2"/>
  <c r="AB103" i="2"/>
  <c r="AA103" i="2"/>
  <c r="AB102" i="2"/>
  <c r="AA102" i="2"/>
  <c r="AB101" i="2"/>
  <c r="AA101" i="2"/>
  <c r="AB100" i="2"/>
  <c r="AA100" i="2"/>
  <c r="AB97" i="2"/>
  <c r="AA97" i="2"/>
  <c r="AB96" i="2"/>
  <c r="AA96" i="2"/>
  <c r="AB95" i="2"/>
  <c r="AA95" i="2"/>
  <c r="AB94" i="2"/>
  <c r="AA94" i="2"/>
  <c r="AB93" i="2"/>
  <c r="AA93" i="2"/>
  <c r="AB92" i="2"/>
  <c r="AA92" i="2"/>
  <c r="AB91" i="2"/>
  <c r="AA91" i="2"/>
  <c r="AB90" i="2"/>
  <c r="AA90" i="2"/>
  <c r="AB89" i="2"/>
  <c r="AA89" i="2"/>
  <c r="AB88" i="2"/>
  <c r="AA88" i="2"/>
  <c r="AB87" i="2"/>
  <c r="AA87" i="2"/>
  <c r="AB86" i="2"/>
  <c r="AA86" i="2"/>
  <c r="AB85" i="2"/>
  <c r="AA85" i="2"/>
  <c r="AB84" i="2"/>
  <c r="AA84" i="2"/>
  <c r="AB83" i="2"/>
  <c r="AA83" i="2"/>
  <c r="AB82" i="2"/>
  <c r="AA82" i="2"/>
  <c r="AB81" i="2"/>
  <c r="AA81" i="2"/>
  <c r="AB80" i="2"/>
  <c r="AA80" i="2"/>
  <c r="AB79" i="2"/>
  <c r="AA79" i="2"/>
  <c r="AB78" i="2"/>
  <c r="AA78" i="2"/>
  <c r="AB77" i="2"/>
  <c r="AA77" i="2"/>
  <c r="AB76" i="2"/>
  <c r="AA76" i="2"/>
  <c r="AB75" i="2"/>
  <c r="AA75" i="2"/>
  <c r="AB74" i="2"/>
  <c r="AA74" i="2"/>
  <c r="AB73" i="2"/>
  <c r="AA73" i="2"/>
  <c r="AB72" i="2"/>
  <c r="AA72" i="2"/>
  <c r="AB71" i="2"/>
  <c r="AA71" i="2"/>
  <c r="AB70" i="2"/>
  <c r="AA70" i="2"/>
  <c r="AB69" i="2"/>
  <c r="AA69" i="2"/>
  <c r="AB68" i="2"/>
  <c r="AA68" i="2"/>
  <c r="AB67" i="2"/>
  <c r="AA67" i="2"/>
  <c r="AB66" i="2"/>
  <c r="AA66" i="2"/>
  <c r="AB65" i="2"/>
  <c r="AA65" i="2"/>
  <c r="AB64" i="2"/>
  <c r="AA64" i="2"/>
  <c r="AB63" i="2"/>
  <c r="AA63" i="2"/>
  <c r="AB62" i="2"/>
  <c r="AA62" i="2"/>
  <c r="AB61" i="2"/>
  <c r="AA61" i="2"/>
  <c r="AB60" i="2"/>
  <c r="AA60" i="2"/>
  <c r="AB59" i="2"/>
  <c r="AA59" i="2"/>
  <c r="AB58" i="2"/>
  <c r="AA58" i="2"/>
  <c r="AB57" i="2"/>
  <c r="AA57" i="2"/>
  <c r="AB56" i="2"/>
  <c r="AA56" i="2"/>
  <c r="AB55" i="2"/>
  <c r="AA55" i="2"/>
  <c r="AB54" i="2"/>
  <c r="AA54" i="2"/>
  <c r="AB53" i="2"/>
  <c r="AA53" i="2"/>
  <c r="AB52" i="2"/>
  <c r="AA52" i="2"/>
  <c r="AB51" i="2"/>
  <c r="AA51" i="2"/>
  <c r="AB50" i="2"/>
  <c r="AA50" i="2"/>
  <c r="AB49" i="2"/>
  <c r="AA49" i="2"/>
  <c r="AB48" i="2"/>
  <c r="AA48" i="2"/>
  <c r="AB47" i="2"/>
  <c r="AA47" i="2"/>
  <c r="AB46" i="2"/>
  <c r="AA46" i="2"/>
  <c r="AB45" i="2"/>
  <c r="AA45" i="2"/>
  <c r="AB44" i="2"/>
  <c r="AA44" i="2"/>
  <c r="AB43" i="2"/>
  <c r="AA43" i="2"/>
  <c r="AB42" i="2"/>
  <c r="AA42" i="2"/>
  <c r="AB41" i="2"/>
  <c r="AA41" i="2"/>
  <c r="AB40" i="2"/>
  <c r="AA40" i="2"/>
  <c r="AB39" i="2"/>
  <c r="AA39" i="2"/>
  <c r="AB38" i="2"/>
  <c r="AA38" i="2"/>
  <c r="AB37" i="2"/>
  <c r="AA37" i="2"/>
  <c r="AB36" i="2"/>
  <c r="AA36" i="2"/>
  <c r="AB35" i="2"/>
  <c r="AA35" i="2"/>
  <c r="AB34" i="2"/>
  <c r="AA34" i="2"/>
  <c r="AB33" i="2"/>
  <c r="AA33" i="2"/>
  <c r="AB32" i="2"/>
  <c r="AA32" i="2"/>
  <c r="AB31" i="2"/>
  <c r="AA31" i="2"/>
  <c r="AB30" i="2"/>
  <c r="AA30" i="2"/>
  <c r="AB29" i="2"/>
  <c r="AA29" i="2"/>
  <c r="AB28" i="2"/>
  <c r="AA28" i="2"/>
  <c r="AB27" i="2"/>
  <c r="AA27" i="2"/>
  <c r="AB26" i="2"/>
  <c r="AA26" i="2"/>
  <c r="AB25" i="2"/>
  <c r="AA25" i="2"/>
  <c r="AB24" i="2"/>
  <c r="AA24" i="2"/>
  <c r="AB23" i="2"/>
  <c r="AA23" i="2"/>
  <c r="AB22" i="2"/>
  <c r="AA22" i="2"/>
  <c r="AB21" i="2"/>
  <c r="AA21" i="2"/>
  <c r="AB20" i="2"/>
  <c r="AA20" i="2"/>
  <c r="AB19" i="2"/>
  <c r="AA19" i="2"/>
  <c r="AB18" i="2"/>
  <c r="AA18" i="2"/>
  <c r="AB17" i="2"/>
  <c r="AA17" i="2"/>
  <c r="AB16" i="2"/>
  <c r="AA16" i="2"/>
  <c r="AB15" i="2"/>
  <c r="AA15" i="2"/>
  <c r="AB14" i="2"/>
  <c r="AA14" i="2"/>
  <c r="AB13" i="2"/>
  <c r="AA13" i="2"/>
  <c r="AB12" i="2"/>
  <c r="AA12" i="2"/>
  <c r="AB11" i="2"/>
  <c r="AA11" i="2"/>
  <c r="AB10" i="2"/>
  <c r="AA10" i="2"/>
  <c r="AB9" i="2"/>
  <c r="AA9" i="2"/>
  <c r="AB8" i="2"/>
  <c r="AA8" i="2"/>
  <c r="AA7" i="2"/>
  <c r="AB6" i="2"/>
  <c r="AA6" i="2"/>
  <c r="AB5" i="2"/>
  <c r="AA5" i="2"/>
  <c r="AB4" i="2"/>
  <c r="AA4" i="2"/>
  <c r="AB3" i="2"/>
  <c r="X71" i="2"/>
  <c r="K71" i="2"/>
  <c r="X69" i="2"/>
  <c r="E162" i="2"/>
  <c r="AE162" i="2" s="1"/>
  <c r="AF162" i="2" s="1"/>
  <c r="AG162" i="2" s="1"/>
  <c r="AH162" i="2" s="1"/>
  <c r="E161" i="2"/>
  <c r="AE161" i="2" s="1"/>
  <c r="AF161" i="2" s="1"/>
  <c r="AG161" i="2" s="1"/>
  <c r="AH161" i="2" s="1"/>
  <c r="E160" i="2"/>
  <c r="AE160" i="2" s="1"/>
  <c r="AF160" i="2" s="1"/>
  <c r="E159" i="2"/>
  <c r="AE159" i="2" s="1"/>
  <c r="AF159" i="2" s="1"/>
  <c r="E158" i="2"/>
  <c r="AE158" i="2" s="1"/>
  <c r="AF158" i="2" s="1"/>
  <c r="AG158" i="2" s="1"/>
  <c r="AH158" i="2" s="1"/>
  <c r="E157" i="2"/>
  <c r="AE157" i="2" s="1"/>
  <c r="AF157" i="2" s="1"/>
  <c r="AG157" i="2" s="1"/>
  <c r="AH157" i="2" s="1"/>
  <c r="E156" i="2"/>
  <c r="AE156" i="2" s="1"/>
  <c r="AF156" i="2" s="1"/>
  <c r="AG156" i="2" s="1"/>
  <c r="AH156" i="2" s="1"/>
  <c r="E155" i="2"/>
  <c r="AE155" i="2" s="1"/>
  <c r="AF155" i="2" s="1"/>
  <c r="E154" i="2"/>
  <c r="AE154" i="2" s="1"/>
  <c r="AF154" i="2" s="1"/>
  <c r="AG154" i="2" s="1"/>
  <c r="AH154" i="2" s="1"/>
  <c r="E153" i="2"/>
  <c r="AE153" i="2" s="1"/>
  <c r="AF153" i="2" s="1"/>
  <c r="AG153" i="2" s="1"/>
  <c r="AH153" i="2" s="1"/>
  <c r="E152" i="2"/>
  <c r="AE152" i="2" s="1"/>
  <c r="AF152" i="2" s="1"/>
  <c r="E151" i="2"/>
  <c r="AE151" i="2" s="1"/>
  <c r="AF151" i="2" s="1"/>
  <c r="E150" i="2"/>
  <c r="AE150" i="2" s="1"/>
  <c r="AF150" i="2" s="1"/>
  <c r="AG150" i="2" s="1"/>
  <c r="AH150" i="2" s="1"/>
  <c r="E149" i="2"/>
  <c r="AE149" i="2" s="1"/>
  <c r="AF149" i="2" s="1"/>
  <c r="AG149" i="2" s="1"/>
  <c r="AH149" i="2" s="1"/>
  <c r="E148" i="2"/>
  <c r="AE148" i="2" s="1"/>
  <c r="AF148" i="2" s="1"/>
  <c r="E147" i="2"/>
  <c r="AE147" i="2" s="1"/>
  <c r="AF147" i="2" s="1"/>
  <c r="E146" i="2"/>
  <c r="AE146" i="2" s="1"/>
  <c r="AF146" i="2" s="1"/>
  <c r="AG146" i="2" s="1"/>
  <c r="AH146" i="2" s="1"/>
  <c r="E145" i="2"/>
  <c r="AE145" i="2" s="1"/>
  <c r="AF145" i="2" s="1"/>
  <c r="AG145" i="2" s="1"/>
  <c r="AH145" i="2" s="1"/>
  <c r="E144" i="2"/>
  <c r="AE144" i="2" s="1"/>
  <c r="E143" i="2"/>
  <c r="AE143" i="2" s="1"/>
  <c r="E142" i="2"/>
  <c r="AE142" i="2" s="1"/>
  <c r="AF142" i="2" s="1"/>
  <c r="AG142" i="2" s="1"/>
  <c r="AH142" i="2" s="1"/>
  <c r="E139" i="2"/>
  <c r="AE139" i="2" s="1"/>
  <c r="E138" i="2"/>
  <c r="AE138" i="2" s="1"/>
  <c r="E137" i="2"/>
  <c r="AE137" i="2" s="1"/>
  <c r="E136" i="2"/>
  <c r="AE136" i="2" s="1"/>
  <c r="E135" i="2"/>
  <c r="AE135" i="2" s="1"/>
  <c r="E134" i="2"/>
  <c r="AE134" i="2" s="1"/>
  <c r="E133" i="2"/>
  <c r="AE133" i="2" s="1"/>
  <c r="E132" i="2"/>
  <c r="AE132" i="2" s="1"/>
  <c r="E131" i="2"/>
  <c r="AE131" i="2" s="1"/>
  <c r="E130" i="2"/>
  <c r="AE130" i="2" s="1"/>
  <c r="E129" i="2"/>
  <c r="AE129" i="2" s="1"/>
  <c r="E128" i="2"/>
  <c r="AE128" i="2" s="1"/>
  <c r="E127" i="2"/>
  <c r="AE127" i="2" s="1"/>
  <c r="E126" i="2"/>
  <c r="AE126" i="2" s="1"/>
  <c r="E125" i="2"/>
  <c r="AE125" i="2" s="1"/>
  <c r="E124" i="2"/>
  <c r="AE124" i="2" s="1"/>
  <c r="E123" i="2"/>
  <c r="AE123" i="2" s="1"/>
  <c r="E122" i="2"/>
  <c r="AE122" i="2" s="1"/>
  <c r="E121" i="2"/>
  <c r="AE121" i="2" s="1"/>
  <c r="E120" i="2"/>
  <c r="AE120" i="2" s="1"/>
  <c r="E119" i="2"/>
  <c r="AE119" i="2" s="1"/>
  <c r="E118" i="2"/>
  <c r="AE118" i="2" s="1"/>
  <c r="E117" i="2"/>
  <c r="AE117" i="2" s="1"/>
  <c r="E116" i="2"/>
  <c r="AE116" i="2" s="1"/>
  <c r="E115" i="2"/>
  <c r="AE115" i="2" s="1"/>
  <c r="E114" i="2"/>
  <c r="AE114" i="2" s="1"/>
  <c r="E113" i="2"/>
  <c r="AE113" i="2" s="1"/>
  <c r="E112" i="2"/>
  <c r="AE112" i="2" s="1"/>
  <c r="E111" i="2"/>
  <c r="AE111" i="2" s="1"/>
  <c r="E110" i="2"/>
  <c r="AE110" i="2" s="1"/>
  <c r="E109" i="2"/>
  <c r="AE109" i="2" s="1"/>
  <c r="E108" i="2"/>
  <c r="AE108" i="2" s="1"/>
  <c r="E107" i="2"/>
  <c r="AE107" i="2" s="1"/>
  <c r="E106" i="2"/>
  <c r="AE106" i="2" s="1"/>
  <c r="E105" i="2"/>
  <c r="AE105" i="2" s="1"/>
  <c r="E104" i="2"/>
  <c r="AE104" i="2" s="1"/>
  <c r="E103" i="2"/>
  <c r="AE103" i="2" s="1"/>
  <c r="E102" i="2"/>
  <c r="AE102" i="2" s="1"/>
  <c r="E101" i="2"/>
  <c r="AE101" i="2" s="1"/>
  <c r="E100" i="2"/>
  <c r="AE100" i="2" s="1"/>
  <c r="E98" i="2"/>
  <c r="AE98" i="2" s="1"/>
  <c r="E97" i="2"/>
  <c r="AE97" i="2" s="1"/>
  <c r="E96" i="2"/>
  <c r="AE96" i="2" s="1"/>
  <c r="E95" i="2"/>
  <c r="AE95" i="2" s="1"/>
  <c r="E94" i="2"/>
  <c r="AE94" i="2" s="1"/>
  <c r="E93" i="2"/>
  <c r="AE93" i="2" s="1"/>
  <c r="E92" i="2"/>
  <c r="AE92" i="2" s="1"/>
  <c r="E91" i="2"/>
  <c r="AE91" i="2" s="1"/>
  <c r="E90" i="2"/>
  <c r="AE90" i="2" s="1"/>
  <c r="E89" i="2"/>
  <c r="AE89" i="2" s="1"/>
  <c r="E88" i="2"/>
  <c r="AE88" i="2" s="1"/>
  <c r="E87" i="2"/>
  <c r="AE87" i="2" s="1"/>
  <c r="E86" i="2"/>
  <c r="AE86" i="2" s="1"/>
  <c r="E85" i="2"/>
  <c r="AE85" i="2" s="1"/>
  <c r="E84" i="2"/>
  <c r="AE84" i="2" s="1"/>
  <c r="E83" i="2"/>
  <c r="AE83" i="2" s="1"/>
  <c r="E82" i="2"/>
  <c r="AE82" i="2" s="1"/>
  <c r="E81" i="2"/>
  <c r="AE81" i="2" s="1"/>
  <c r="E80" i="2"/>
  <c r="AE80" i="2" s="1"/>
  <c r="E79" i="2"/>
  <c r="AE79" i="2" s="1"/>
  <c r="E78" i="2"/>
  <c r="AE78" i="2" s="1"/>
  <c r="E77" i="2"/>
  <c r="AE77" i="2" s="1"/>
  <c r="E76" i="2"/>
  <c r="AE76" i="2" s="1"/>
  <c r="E75" i="2"/>
  <c r="AE75" i="2" s="1"/>
  <c r="E74" i="2"/>
  <c r="AE74" i="2" s="1"/>
  <c r="E73" i="2"/>
  <c r="AE73" i="2" s="1"/>
  <c r="E72" i="2"/>
  <c r="AE72" i="2" s="1"/>
  <c r="E71" i="2"/>
  <c r="AE71" i="2" s="1"/>
  <c r="E70" i="2"/>
  <c r="AE70" i="2" s="1"/>
  <c r="E69" i="2"/>
  <c r="AE69" i="2" s="1"/>
  <c r="E68" i="2"/>
  <c r="AE68" i="2" s="1"/>
  <c r="E67" i="2"/>
  <c r="AE67" i="2" s="1"/>
  <c r="E66" i="2"/>
  <c r="AE66" i="2" s="1"/>
  <c r="E65" i="2"/>
  <c r="AE65" i="2" s="1"/>
  <c r="E64" i="2"/>
  <c r="AE64" i="2" s="1"/>
  <c r="E63" i="2"/>
  <c r="AE63" i="2" s="1"/>
  <c r="E62" i="2"/>
  <c r="AE62" i="2" s="1"/>
  <c r="E61" i="2"/>
  <c r="AE61" i="2" s="1"/>
  <c r="E60" i="2"/>
  <c r="AE60" i="2" s="1"/>
  <c r="E59" i="2"/>
  <c r="AE59" i="2" s="1"/>
  <c r="E58" i="2"/>
  <c r="AE58" i="2" s="1"/>
  <c r="E57" i="2"/>
  <c r="AE57" i="2" s="1"/>
  <c r="E56" i="2"/>
  <c r="AE56" i="2" s="1"/>
  <c r="E55" i="2"/>
  <c r="AE55" i="2" s="1"/>
  <c r="E54" i="2"/>
  <c r="AE54" i="2" s="1"/>
  <c r="E53" i="2"/>
  <c r="AE53" i="2" s="1"/>
  <c r="E52" i="2"/>
  <c r="AE52" i="2" s="1"/>
  <c r="E51" i="2"/>
  <c r="AE51" i="2" s="1"/>
  <c r="E50" i="2"/>
  <c r="AE50" i="2" s="1"/>
  <c r="E49" i="2"/>
  <c r="AE49" i="2" s="1"/>
  <c r="E48" i="2"/>
  <c r="AE48" i="2" s="1"/>
  <c r="E47" i="2"/>
  <c r="AE47" i="2" s="1"/>
  <c r="E46" i="2"/>
  <c r="AE46" i="2" s="1"/>
  <c r="E45" i="2"/>
  <c r="AE45" i="2" s="1"/>
  <c r="E44" i="2"/>
  <c r="AE44" i="2" s="1"/>
  <c r="E43" i="2"/>
  <c r="AE43" i="2" s="1"/>
  <c r="E42" i="2"/>
  <c r="AE42" i="2" s="1"/>
  <c r="E41" i="2"/>
  <c r="AE41" i="2" s="1"/>
  <c r="E40" i="2"/>
  <c r="AE40" i="2" s="1"/>
  <c r="E39" i="2"/>
  <c r="AE39" i="2" s="1"/>
  <c r="E38" i="2"/>
  <c r="AE38" i="2" s="1"/>
  <c r="E37" i="2"/>
  <c r="AE37" i="2" s="1"/>
  <c r="E36" i="2"/>
  <c r="AE36" i="2" s="1"/>
  <c r="E35" i="2"/>
  <c r="AE35" i="2" s="1"/>
  <c r="E34" i="2"/>
  <c r="AE34" i="2" s="1"/>
  <c r="E33" i="2"/>
  <c r="AE33" i="2" s="1"/>
  <c r="E32" i="2"/>
  <c r="AE32" i="2" s="1"/>
  <c r="E31" i="2"/>
  <c r="AE31" i="2" s="1"/>
  <c r="E30" i="2"/>
  <c r="AE30" i="2" s="1"/>
  <c r="E29" i="2"/>
  <c r="AE29" i="2" s="1"/>
  <c r="E28" i="2"/>
  <c r="AE28" i="2" s="1"/>
  <c r="E27" i="2"/>
  <c r="AE27" i="2" s="1"/>
  <c r="E26" i="2"/>
  <c r="AE26" i="2" s="1"/>
  <c r="E25" i="2"/>
  <c r="AE25" i="2" s="1"/>
  <c r="E24" i="2"/>
  <c r="AE24" i="2" s="1"/>
  <c r="E23" i="2"/>
  <c r="AE23" i="2" s="1"/>
  <c r="E22" i="2"/>
  <c r="AE22" i="2" s="1"/>
  <c r="E21" i="2"/>
  <c r="AE21" i="2" s="1"/>
  <c r="E20" i="2"/>
  <c r="AE20" i="2" s="1"/>
  <c r="E19" i="2"/>
  <c r="AE19" i="2" s="1"/>
  <c r="E18" i="2"/>
  <c r="AE18" i="2" s="1"/>
  <c r="E17" i="2"/>
  <c r="E16" i="2"/>
  <c r="AE16" i="2" s="1"/>
  <c r="E15" i="2"/>
  <c r="AE15" i="2" s="1"/>
  <c r="E14" i="2"/>
  <c r="AE14" i="2" s="1"/>
  <c r="E13" i="2"/>
  <c r="AE13" i="2" s="1"/>
  <c r="E12" i="2"/>
  <c r="AE12" i="2" s="1"/>
  <c r="E11" i="2"/>
  <c r="AE11" i="2" s="1"/>
  <c r="E10" i="2"/>
  <c r="AE10" i="2" s="1"/>
  <c r="E9" i="2"/>
  <c r="AE9" i="2" s="1"/>
  <c r="E8" i="2"/>
  <c r="AE8" i="2" s="1"/>
  <c r="E7" i="2"/>
  <c r="AE7" i="2" s="1"/>
  <c r="E6" i="2"/>
  <c r="AE6" i="2" s="1"/>
  <c r="E5" i="2"/>
  <c r="AE5" i="2" s="1"/>
  <c r="E4" i="2"/>
  <c r="AE4" i="2" s="1"/>
  <c r="AI4" i="2" s="1"/>
  <c r="E3" i="2"/>
  <c r="AE3" i="2" s="1"/>
  <c r="H5" i="11"/>
  <c r="I5" i="11"/>
  <c r="H6" i="11"/>
  <c r="I6" i="11"/>
  <c r="H7" i="11"/>
  <c r="I7" i="11"/>
  <c r="H8" i="11"/>
  <c r="I8" i="11"/>
  <c r="H9" i="11"/>
  <c r="I9" i="11"/>
  <c r="H5" i="12"/>
  <c r="I5" i="12"/>
  <c r="H6" i="12"/>
  <c r="I6" i="12"/>
  <c r="H5" i="10"/>
  <c r="I5" i="10"/>
  <c r="H6" i="10"/>
  <c r="I6" i="10"/>
  <c r="H5" i="9"/>
  <c r="I5" i="9"/>
  <c r="H6" i="9"/>
  <c r="I6" i="9"/>
  <c r="H7" i="9"/>
  <c r="I7" i="9"/>
  <c r="H5" i="8"/>
  <c r="H10" i="8" s="1"/>
  <c r="I5" i="8"/>
  <c r="I10" i="8" s="1"/>
  <c r="I9" i="7"/>
  <c r="H9" i="7"/>
  <c r="I8" i="7"/>
  <c r="H8" i="7"/>
  <c r="I7" i="7"/>
  <c r="H7" i="7"/>
  <c r="I6" i="7"/>
  <c r="H6" i="7"/>
  <c r="I5" i="7"/>
  <c r="H5" i="7"/>
  <c r="G6" i="6"/>
  <c r="H6" i="6"/>
  <c r="I6" i="6"/>
  <c r="G7" i="6"/>
  <c r="H7" i="6"/>
  <c r="I7" i="6"/>
  <c r="G8" i="6"/>
  <c r="H8" i="6"/>
  <c r="I8" i="6"/>
  <c r="H5" i="6"/>
  <c r="I5" i="6"/>
  <c r="H7" i="5"/>
  <c r="I7" i="5"/>
  <c r="X17" i="2" l="1"/>
  <c r="AE17" i="2"/>
  <c r="AG151" i="2"/>
  <c r="AH151" i="2" s="1"/>
  <c r="AG159" i="2"/>
  <c r="AH159" i="2" s="1"/>
  <c r="AG152" i="2"/>
  <c r="AH152" i="2" s="1"/>
  <c r="AG160" i="2"/>
  <c r="AH160" i="2" s="1"/>
  <c r="AG147" i="2"/>
  <c r="AH147" i="2" s="1"/>
  <c r="AG155" i="2"/>
  <c r="AH155" i="2" s="1"/>
  <c r="AG148" i="2"/>
  <c r="AH148" i="2" s="1"/>
  <c r="H10" i="10"/>
  <c r="H10" i="12"/>
  <c r="H10" i="9"/>
  <c r="I10" i="12"/>
  <c r="I10" i="6"/>
  <c r="H10" i="6"/>
  <c r="I10" i="11"/>
  <c r="I10" i="7"/>
  <c r="I10" i="10"/>
  <c r="I10" i="9"/>
  <c r="H10" i="11"/>
  <c r="H10" i="7"/>
  <c r="K162" i="2"/>
  <c r="K161" i="2"/>
  <c r="K160" i="2"/>
  <c r="K159" i="2"/>
  <c r="K158" i="2"/>
  <c r="K157" i="2"/>
  <c r="K156" i="2"/>
  <c r="K155" i="2"/>
  <c r="K154" i="2"/>
  <c r="K153" i="2"/>
  <c r="K152" i="2"/>
  <c r="K151" i="2"/>
  <c r="K150" i="2"/>
  <c r="K149" i="2"/>
  <c r="K148" i="2"/>
  <c r="K147" i="2"/>
  <c r="K146" i="2"/>
  <c r="K145" i="2"/>
  <c r="K144" i="2"/>
  <c r="K143" i="2"/>
  <c r="K142"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8" i="2"/>
  <c r="K97" i="2"/>
  <c r="K96" i="2"/>
  <c r="K95" i="2"/>
  <c r="K94" i="2"/>
  <c r="K93" i="2"/>
  <c r="K92" i="2"/>
  <c r="K91" i="2"/>
  <c r="K90" i="2"/>
  <c r="K89" i="2"/>
  <c r="K88" i="2"/>
  <c r="K87" i="2"/>
  <c r="K86" i="2"/>
  <c r="K85" i="2"/>
  <c r="K84" i="2"/>
  <c r="K83" i="2"/>
  <c r="K82" i="2"/>
  <c r="K81" i="2"/>
  <c r="K80" i="2"/>
  <c r="K79" i="2"/>
  <c r="K78" i="2"/>
  <c r="K77" i="2"/>
  <c r="K76" i="2"/>
  <c r="K75" i="2"/>
  <c r="K74" i="2"/>
  <c r="K73" i="2"/>
  <c r="K72"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I9" i="5"/>
  <c r="H10" i="5"/>
  <c r="H6" i="5"/>
  <c r="H5" i="5"/>
  <c r="I8" i="5"/>
  <c r="H8" i="5"/>
  <c r="I11" i="5"/>
  <c r="I5" i="5"/>
  <c r="I10" i="5"/>
  <c r="H11" i="5"/>
  <c r="H9" i="5"/>
  <c r="I6" i="5"/>
  <c r="I12" i="5" l="1"/>
  <c r="I20" i="5" s="1"/>
  <c r="H12" i="5"/>
  <c r="H20" i="5" s="1"/>
  <c r="AB7" i="2" l="1"/>
  <c r="X64" i="2"/>
  <c r="X63" i="2"/>
  <c r="X62" i="2"/>
  <c r="X59" i="2"/>
  <c r="X50" i="2"/>
  <c r="X40" i="2"/>
  <c r="X32" i="2"/>
  <c r="X28" i="2"/>
  <c r="X27" i="2"/>
  <c r="E43" i="3"/>
  <c r="X14" i="2"/>
  <c r="C43" i="3"/>
  <c r="D5" i="12" l="1"/>
  <c r="K3" i="2" l="1"/>
  <c r="N139" i="2"/>
  <c r="Y139" i="2" s="1"/>
  <c r="O138" i="2"/>
  <c r="Z138" i="2" s="1"/>
  <c r="N138" i="2"/>
  <c r="Y138" i="2" s="1"/>
  <c r="O137" i="2"/>
  <c r="Z137" i="2" s="1"/>
  <c r="O136" i="2"/>
  <c r="Z136" i="2" s="1"/>
  <c r="N136" i="2"/>
  <c r="Y136" i="2" s="1"/>
  <c r="O134" i="2"/>
  <c r="Z134" i="2" s="1"/>
  <c r="N134" i="2"/>
  <c r="Y134" i="2" s="1"/>
  <c r="N133" i="2"/>
  <c r="Y133" i="2" s="1"/>
  <c r="O132" i="2"/>
  <c r="Z132" i="2" s="1"/>
  <c r="N131" i="2"/>
  <c r="Y131" i="2" s="1"/>
  <c r="N130" i="2"/>
  <c r="Y130" i="2" s="1"/>
  <c r="N129" i="2"/>
  <c r="Y129" i="2" s="1"/>
  <c r="O128" i="2"/>
  <c r="Z128" i="2" s="1"/>
  <c r="N128" i="2"/>
  <c r="Y128" i="2" s="1"/>
  <c r="N127" i="2"/>
  <c r="Y127" i="2" s="1"/>
  <c r="O126" i="2"/>
  <c r="Z126" i="2" s="1"/>
  <c r="N126" i="2"/>
  <c r="Y126" i="2" s="1"/>
  <c r="N125" i="2"/>
  <c r="Y125" i="2" s="1"/>
  <c r="N124" i="2"/>
  <c r="Y124" i="2" s="1"/>
  <c r="O123" i="2"/>
  <c r="Z123" i="2" s="1"/>
  <c r="N123" i="2"/>
  <c r="Y123" i="2" s="1"/>
  <c r="O122" i="2"/>
  <c r="Z122" i="2" s="1"/>
  <c r="N122" i="2"/>
  <c r="Y122" i="2" s="1"/>
  <c r="N121" i="2"/>
  <c r="Y121" i="2" s="1"/>
  <c r="N120" i="2"/>
  <c r="Y120" i="2" s="1"/>
  <c r="O119" i="2"/>
  <c r="Z119" i="2" s="1"/>
  <c r="N119" i="2"/>
  <c r="Y119" i="2" s="1"/>
  <c r="O118" i="2"/>
  <c r="Z118" i="2" s="1"/>
  <c r="N118" i="2"/>
  <c r="Y118" i="2" s="1"/>
  <c r="O117" i="2"/>
  <c r="Z117" i="2" s="1"/>
  <c r="N117" i="2"/>
  <c r="Y117" i="2" s="1"/>
  <c r="O116" i="2"/>
  <c r="Z116" i="2" s="1"/>
  <c r="N116" i="2"/>
  <c r="Y116" i="2" s="1"/>
  <c r="O115" i="2"/>
  <c r="Z115" i="2" s="1"/>
  <c r="N115" i="2"/>
  <c r="Y115" i="2" s="1"/>
  <c r="O114" i="2"/>
  <c r="Z114" i="2" s="1"/>
  <c r="N114" i="2"/>
  <c r="Y114" i="2" s="1"/>
  <c r="N113" i="2"/>
  <c r="Y113" i="2" s="1"/>
  <c r="O112" i="2"/>
  <c r="Z112" i="2" s="1"/>
  <c r="N112" i="2"/>
  <c r="Y112" i="2" s="1"/>
  <c r="O111" i="2"/>
  <c r="Z111" i="2" s="1"/>
  <c r="N111" i="2"/>
  <c r="Y111" i="2" s="1"/>
  <c r="O110" i="2"/>
  <c r="Z110" i="2" s="1"/>
  <c r="N110" i="2"/>
  <c r="Y110" i="2" s="1"/>
  <c r="O109" i="2"/>
  <c r="Z109" i="2" s="1"/>
  <c r="N109" i="2"/>
  <c r="Y109" i="2" s="1"/>
  <c r="O108" i="2"/>
  <c r="Z108" i="2" s="1"/>
  <c r="O107" i="2"/>
  <c r="Z107" i="2" s="1"/>
  <c r="N107" i="2"/>
  <c r="Y107" i="2" s="1"/>
  <c r="O106" i="2"/>
  <c r="Z106" i="2" s="1"/>
  <c r="O105" i="2"/>
  <c r="Z105" i="2" s="1"/>
  <c r="N105" i="2"/>
  <c r="Y105" i="2" s="1"/>
  <c r="N104" i="2"/>
  <c r="Y104" i="2" s="1"/>
  <c r="O103" i="2"/>
  <c r="Z103" i="2" s="1"/>
  <c r="N103" i="2"/>
  <c r="Y103" i="2" s="1"/>
  <c r="N102" i="2"/>
  <c r="Y102" i="2" s="1"/>
  <c r="O101" i="2"/>
  <c r="Z101" i="2" s="1"/>
  <c r="N101" i="2"/>
  <c r="Y101" i="2" s="1"/>
  <c r="N100" i="2"/>
  <c r="Y100" i="2" s="1"/>
  <c r="O97" i="2"/>
  <c r="Z97" i="2" s="1"/>
  <c r="N97" i="2"/>
  <c r="Y97" i="2" s="1"/>
  <c r="O96" i="2"/>
  <c r="Z96" i="2" s="1"/>
  <c r="O95" i="2"/>
  <c r="Z95" i="2" s="1"/>
  <c r="N95" i="2"/>
  <c r="Y95" i="2" s="1"/>
  <c r="O94" i="2"/>
  <c r="Z94" i="2" s="1"/>
  <c r="N94" i="2"/>
  <c r="Y94" i="2" s="1"/>
  <c r="O93" i="2"/>
  <c r="Z93" i="2" s="1"/>
  <c r="N93" i="2"/>
  <c r="Y93" i="2" s="1"/>
  <c r="O92" i="2"/>
  <c r="Z92" i="2" s="1"/>
  <c r="N92" i="2"/>
  <c r="Y92" i="2" s="1"/>
  <c r="N91" i="2"/>
  <c r="Y91" i="2" s="1"/>
  <c r="O90" i="2"/>
  <c r="Z90" i="2" s="1"/>
  <c r="N90" i="2"/>
  <c r="Y90" i="2" s="1"/>
  <c r="O89" i="2"/>
  <c r="Z89" i="2" s="1"/>
  <c r="N89" i="2"/>
  <c r="Y89" i="2" s="1"/>
  <c r="N88" i="2"/>
  <c r="Y88" i="2" s="1"/>
  <c r="N87" i="2"/>
  <c r="Y87" i="2" s="1"/>
  <c r="O86" i="2"/>
  <c r="Z86" i="2" s="1"/>
  <c r="N86" i="2"/>
  <c r="Y86" i="2" s="1"/>
  <c r="N85" i="2"/>
  <c r="Y85" i="2" s="1"/>
  <c r="O84" i="2"/>
  <c r="Z84" i="2" s="1"/>
  <c r="N84" i="2"/>
  <c r="Y84" i="2" s="1"/>
  <c r="N83" i="2"/>
  <c r="Y83" i="2" s="1"/>
  <c r="N82" i="2"/>
  <c r="Y82" i="2" s="1"/>
  <c r="O81" i="2"/>
  <c r="Z81" i="2" s="1"/>
  <c r="N81" i="2"/>
  <c r="Y81" i="2" s="1"/>
  <c r="N80" i="2"/>
  <c r="Y80" i="2" s="1"/>
  <c r="N79" i="2"/>
  <c r="Y79" i="2" s="1"/>
  <c r="O78" i="2"/>
  <c r="Z78" i="2" s="1"/>
  <c r="N77" i="2"/>
  <c r="Y77" i="2" s="1"/>
  <c r="N76" i="2"/>
  <c r="Y76" i="2" s="1"/>
  <c r="N75" i="2"/>
  <c r="Y75" i="2" s="1"/>
  <c r="N74" i="2"/>
  <c r="Y74" i="2" s="1"/>
  <c r="O73" i="2"/>
  <c r="Z73" i="2" s="1"/>
  <c r="N73" i="2"/>
  <c r="Y73" i="2" s="1"/>
  <c r="N72" i="2"/>
  <c r="Y72" i="2" s="1"/>
  <c r="O71" i="2"/>
  <c r="Z71" i="2" s="1"/>
  <c r="N71" i="2"/>
  <c r="Y71" i="2" s="1"/>
  <c r="N70" i="2"/>
  <c r="Y70" i="2" s="1"/>
  <c r="N69" i="2"/>
  <c r="Y69" i="2" s="1"/>
  <c r="N68" i="2"/>
  <c r="Y68" i="2" s="1"/>
  <c r="N67" i="2"/>
  <c r="Y67" i="2" s="1"/>
  <c r="N66" i="2"/>
  <c r="Y66" i="2" s="1"/>
  <c r="O65" i="2"/>
  <c r="Z65" i="2" s="1"/>
  <c r="N65" i="2"/>
  <c r="Y65" i="2" s="1"/>
  <c r="N64" i="2"/>
  <c r="Y64" i="2" s="1"/>
  <c r="N63" i="2"/>
  <c r="Y63" i="2" s="1"/>
  <c r="N62" i="2"/>
  <c r="Y62" i="2" s="1"/>
  <c r="O61" i="2"/>
  <c r="Z61" i="2" s="1"/>
  <c r="N60" i="2"/>
  <c r="Y60" i="2" s="1"/>
  <c r="N59" i="2"/>
  <c r="Y59" i="2" s="1"/>
  <c r="O58" i="2"/>
  <c r="Z58" i="2" s="1"/>
  <c r="N58" i="2"/>
  <c r="Y58" i="2" s="1"/>
  <c r="O57" i="2"/>
  <c r="Z57" i="2" s="1"/>
  <c r="N57" i="2"/>
  <c r="Y57" i="2" s="1"/>
  <c r="O56" i="2"/>
  <c r="Z56" i="2" s="1"/>
  <c r="N56" i="2"/>
  <c r="Y56" i="2" s="1"/>
  <c r="O55" i="2"/>
  <c r="Z55" i="2" s="1"/>
  <c r="N55" i="2"/>
  <c r="Y55" i="2" s="1"/>
  <c r="O54" i="2"/>
  <c r="Z54" i="2" s="1"/>
  <c r="N54" i="2"/>
  <c r="Y54" i="2" s="1"/>
  <c r="O53" i="2"/>
  <c r="Z53" i="2" s="1"/>
  <c r="N53" i="2"/>
  <c r="Y53" i="2" s="1"/>
  <c r="O52" i="2"/>
  <c r="Z52" i="2" s="1"/>
  <c r="N51" i="2"/>
  <c r="Y51" i="2" s="1"/>
  <c r="O50" i="2"/>
  <c r="Z50" i="2" s="1"/>
  <c r="N50" i="2"/>
  <c r="Y50" i="2" s="1"/>
  <c r="O49" i="2"/>
  <c r="Z49" i="2" s="1"/>
  <c r="N49" i="2"/>
  <c r="Y49" i="2" s="1"/>
  <c r="O48" i="2"/>
  <c r="Z48" i="2" s="1"/>
  <c r="N48" i="2"/>
  <c r="Y48" i="2" s="1"/>
  <c r="N47" i="2"/>
  <c r="Y47" i="2" s="1"/>
  <c r="N46" i="2"/>
  <c r="Y46" i="2" s="1"/>
  <c r="O45" i="2"/>
  <c r="Z45" i="2" s="1"/>
  <c r="N45" i="2"/>
  <c r="Y45" i="2" s="1"/>
  <c r="N44" i="2"/>
  <c r="Y44" i="2" s="1"/>
  <c r="N43" i="2"/>
  <c r="Y43" i="2" s="1"/>
  <c r="O42" i="2"/>
  <c r="Z42" i="2" s="1"/>
  <c r="N42" i="2"/>
  <c r="Y42" i="2" s="1"/>
  <c r="O41" i="2"/>
  <c r="Z41" i="2" s="1"/>
  <c r="N41" i="2"/>
  <c r="Y41" i="2" s="1"/>
  <c r="O40" i="2"/>
  <c r="Z40" i="2" s="1"/>
  <c r="N40" i="2"/>
  <c r="Y40" i="2" s="1"/>
  <c r="O39" i="2"/>
  <c r="Z39" i="2" s="1"/>
  <c r="N39" i="2"/>
  <c r="Y39" i="2" s="1"/>
  <c r="O37" i="2"/>
  <c r="Z37" i="2" s="1"/>
  <c r="N37" i="2"/>
  <c r="Y37" i="2" s="1"/>
  <c r="N36" i="2"/>
  <c r="Y36" i="2" s="1"/>
  <c r="N35" i="2"/>
  <c r="Y35" i="2" s="1"/>
  <c r="N34" i="2"/>
  <c r="Y34" i="2" s="1"/>
  <c r="O33" i="2"/>
  <c r="Z33" i="2" s="1"/>
  <c r="N33" i="2"/>
  <c r="Y33" i="2" s="1"/>
  <c r="O32" i="2"/>
  <c r="Z32" i="2" s="1"/>
  <c r="O31" i="2"/>
  <c r="Z31" i="2" s="1"/>
  <c r="O30" i="2"/>
  <c r="Z30" i="2" s="1"/>
  <c r="O29" i="2"/>
  <c r="Z29" i="2" s="1"/>
  <c r="N29" i="2"/>
  <c r="Y29" i="2" s="1"/>
  <c r="N28" i="2"/>
  <c r="Y28" i="2" s="1"/>
  <c r="N27" i="2"/>
  <c r="Y27" i="2" s="1"/>
  <c r="N26" i="2"/>
  <c r="Y26" i="2" s="1"/>
  <c r="O25" i="2"/>
  <c r="Z25" i="2" s="1"/>
  <c r="N25" i="2"/>
  <c r="Y25" i="2" s="1"/>
  <c r="N24" i="2"/>
  <c r="Y24" i="2" s="1"/>
  <c r="O23" i="2"/>
  <c r="Z23" i="2" s="1"/>
  <c r="N23" i="2"/>
  <c r="Y23" i="2" s="1"/>
  <c r="O22" i="2"/>
  <c r="Z22" i="2" s="1"/>
  <c r="N21" i="2"/>
  <c r="Y21" i="2" s="1"/>
  <c r="N20" i="2"/>
  <c r="Y20" i="2" s="1"/>
  <c r="O19" i="2"/>
  <c r="Z19" i="2" s="1"/>
  <c r="N19" i="2"/>
  <c r="Y19" i="2" s="1"/>
  <c r="N18" i="2"/>
  <c r="Y18" i="2" s="1"/>
  <c r="N17" i="2"/>
  <c r="Y17" i="2" s="1"/>
  <c r="N16" i="2"/>
  <c r="Y16" i="2" s="1"/>
  <c r="N15" i="2"/>
  <c r="Y15" i="2" s="1"/>
  <c r="N14" i="2"/>
  <c r="Y14" i="2" s="1"/>
  <c r="N13" i="2"/>
  <c r="Y13" i="2" s="1"/>
  <c r="N12" i="2"/>
  <c r="Y12" i="2" s="1"/>
  <c r="O11" i="2"/>
  <c r="Z11" i="2" s="1"/>
  <c r="N11" i="2"/>
  <c r="Y11" i="2" s="1"/>
  <c r="O10" i="2"/>
  <c r="Z10" i="2" s="1"/>
  <c r="N10" i="2"/>
  <c r="Y10" i="2" s="1"/>
  <c r="O9" i="2"/>
  <c r="Z9" i="2" s="1"/>
  <c r="O8" i="2"/>
  <c r="Z8" i="2" s="1"/>
  <c r="N8" i="2"/>
  <c r="Y8" i="2" s="1"/>
  <c r="O7" i="2"/>
  <c r="Z7" i="2" s="1"/>
  <c r="O6" i="2"/>
  <c r="Z6" i="2" s="1"/>
  <c r="N6" i="2"/>
  <c r="Y6" i="2" s="1"/>
  <c r="O4" i="2"/>
  <c r="Z4" i="2" s="1"/>
  <c r="M139" i="2" l="1"/>
  <c r="O139" i="2" s="1"/>
  <c r="Z139" i="2" s="1"/>
  <c r="M138" i="2"/>
  <c r="M137" i="2"/>
  <c r="M136" i="2"/>
  <c r="M135" i="2"/>
  <c r="O135" i="2" s="1"/>
  <c r="Z135" i="2" s="1"/>
  <c r="M134" i="2"/>
  <c r="M133" i="2"/>
  <c r="O133" i="2" s="1"/>
  <c r="Z133" i="2" s="1"/>
  <c r="M132" i="2"/>
  <c r="M131" i="2"/>
  <c r="O131" i="2" s="1"/>
  <c r="Z131" i="2" s="1"/>
  <c r="M130" i="2"/>
  <c r="O130" i="2" s="1"/>
  <c r="Z130" i="2" s="1"/>
  <c r="M129" i="2"/>
  <c r="O129" i="2" s="1"/>
  <c r="Z129" i="2" s="1"/>
  <c r="M128" i="2"/>
  <c r="M127" i="2"/>
  <c r="O127" i="2" s="1"/>
  <c r="Z127" i="2" s="1"/>
  <c r="M126" i="2"/>
  <c r="M125" i="2"/>
  <c r="O125" i="2" s="1"/>
  <c r="Z125" i="2" s="1"/>
  <c r="M124" i="2"/>
  <c r="O124" i="2" s="1"/>
  <c r="Z124" i="2" s="1"/>
  <c r="M123" i="2"/>
  <c r="M122" i="2"/>
  <c r="M121" i="2"/>
  <c r="O121" i="2" s="1"/>
  <c r="Z121" i="2" s="1"/>
  <c r="M120" i="2"/>
  <c r="O120" i="2" s="1"/>
  <c r="Z120" i="2" s="1"/>
  <c r="M119" i="2"/>
  <c r="M118" i="2"/>
  <c r="M117" i="2"/>
  <c r="M116" i="2"/>
  <c r="M115" i="2"/>
  <c r="M114" i="2"/>
  <c r="M113" i="2"/>
  <c r="O113" i="2" s="1"/>
  <c r="Z113" i="2" s="1"/>
  <c r="M112" i="2"/>
  <c r="M111" i="2"/>
  <c r="M110" i="2"/>
  <c r="M109" i="2"/>
  <c r="M108" i="2"/>
  <c r="M107" i="2"/>
  <c r="M106" i="2"/>
  <c r="M105" i="2"/>
  <c r="M104" i="2"/>
  <c r="O104" i="2" s="1"/>
  <c r="Z104" i="2" s="1"/>
  <c r="M103" i="2"/>
  <c r="M102" i="2"/>
  <c r="O102" i="2" s="1"/>
  <c r="Z102" i="2" s="1"/>
  <c r="M101" i="2"/>
  <c r="M100" i="2"/>
  <c r="O100" i="2" s="1"/>
  <c r="Z100" i="2" s="1"/>
  <c r="O91" i="2"/>
  <c r="Z91" i="2" s="1"/>
  <c r="O88" i="2"/>
  <c r="Z88" i="2" s="1"/>
  <c r="O87" i="2"/>
  <c r="Z87" i="2" s="1"/>
  <c r="O85" i="2"/>
  <c r="Z85" i="2" s="1"/>
  <c r="O83" i="2"/>
  <c r="Z83" i="2" s="1"/>
  <c r="O82" i="2"/>
  <c r="Z82" i="2" s="1"/>
  <c r="O80" i="2"/>
  <c r="Z80" i="2" s="1"/>
  <c r="O79" i="2"/>
  <c r="Z79" i="2" s="1"/>
  <c r="O77" i="2"/>
  <c r="Z77" i="2" s="1"/>
  <c r="O76" i="2"/>
  <c r="Z76" i="2" s="1"/>
  <c r="O75" i="2"/>
  <c r="Z75" i="2" s="1"/>
  <c r="O74" i="2"/>
  <c r="Z74" i="2" s="1"/>
  <c r="O72" i="2"/>
  <c r="Z72" i="2" s="1"/>
  <c r="O70" i="2"/>
  <c r="Z70" i="2" s="1"/>
  <c r="O69" i="2"/>
  <c r="Z69" i="2" s="1"/>
  <c r="O68" i="2"/>
  <c r="Z68" i="2" s="1"/>
  <c r="O67" i="2"/>
  <c r="Z67" i="2" s="1"/>
  <c r="O66" i="2"/>
  <c r="Z66" i="2" s="1"/>
  <c r="O64" i="2"/>
  <c r="Z64" i="2" s="1"/>
  <c r="O63" i="2"/>
  <c r="Z63" i="2" s="1"/>
  <c r="O62" i="2"/>
  <c r="Z62" i="2" s="1"/>
  <c r="O60" i="2"/>
  <c r="Z60" i="2" s="1"/>
  <c r="O59" i="2"/>
  <c r="Z59" i="2" s="1"/>
  <c r="O51" i="2"/>
  <c r="Z51" i="2" s="1"/>
  <c r="O47" i="2"/>
  <c r="Z47" i="2" s="1"/>
  <c r="O46" i="2"/>
  <c r="Z46" i="2" s="1"/>
  <c r="O44" i="2"/>
  <c r="Z44" i="2" s="1"/>
  <c r="O43" i="2"/>
  <c r="Z43" i="2" s="1"/>
  <c r="O38" i="2"/>
  <c r="Z38" i="2" s="1"/>
  <c r="O36" i="2"/>
  <c r="Z36" i="2" s="1"/>
  <c r="O35" i="2"/>
  <c r="Z35" i="2" s="1"/>
  <c r="O34" i="2"/>
  <c r="Z34" i="2" s="1"/>
  <c r="O28" i="2"/>
  <c r="Z28" i="2" s="1"/>
  <c r="O27" i="2"/>
  <c r="Z27" i="2" s="1"/>
  <c r="O26" i="2"/>
  <c r="Z26" i="2" s="1"/>
  <c r="O24" i="2"/>
  <c r="Z24" i="2" s="1"/>
  <c r="O21" i="2"/>
  <c r="Z21" i="2" s="1"/>
  <c r="O20" i="2"/>
  <c r="Z20" i="2" s="1"/>
  <c r="O18" i="2"/>
  <c r="Z18" i="2" s="1"/>
  <c r="O17" i="2"/>
  <c r="Z17" i="2" s="1"/>
  <c r="O16" i="2"/>
  <c r="Z16" i="2" s="1"/>
  <c r="O15" i="2"/>
  <c r="Z15" i="2" s="1"/>
  <c r="O14" i="2"/>
  <c r="Z14" i="2" s="1"/>
  <c r="O13" i="2"/>
  <c r="Z13" i="2" s="1"/>
  <c r="O12" i="2"/>
  <c r="Z12" i="2" s="1"/>
  <c r="O5" i="2"/>
  <c r="Z5" i="2" s="1"/>
  <c r="O3" i="2"/>
  <c r="Z3" i="2" s="1"/>
  <c r="L139" i="2"/>
  <c r="L138" i="2"/>
  <c r="L137" i="2"/>
  <c r="N137" i="2" s="1"/>
  <c r="Y137" i="2" s="1"/>
  <c r="L136" i="2"/>
  <c r="L135" i="2"/>
  <c r="N135" i="2" s="1"/>
  <c r="Y135" i="2" s="1"/>
  <c r="L134" i="2"/>
  <c r="L133" i="2"/>
  <c r="L132" i="2"/>
  <c r="N132" i="2" s="1"/>
  <c r="Y132" i="2" s="1"/>
  <c r="L131" i="2"/>
  <c r="L130" i="2"/>
  <c r="L129" i="2"/>
  <c r="L128" i="2"/>
  <c r="L127" i="2"/>
  <c r="L126" i="2"/>
  <c r="L125" i="2"/>
  <c r="L124" i="2"/>
  <c r="L123" i="2"/>
  <c r="L122" i="2"/>
  <c r="L121" i="2"/>
  <c r="L120" i="2"/>
  <c r="L119" i="2"/>
  <c r="L118" i="2"/>
  <c r="L117" i="2"/>
  <c r="L116" i="2"/>
  <c r="L115" i="2"/>
  <c r="L114" i="2"/>
  <c r="L113" i="2"/>
  <c r="L112" i="2"/>
  <c r="L111" i="2"/>
  <c r="L110" i="2"/>
  <c r="L109" i="2"/>
  <c r="L108" i="2"/>
  <c r="N108" i="2" s="1"/>
  <c r="Y108" i="2" s="1"/>
  <c r="L107" i="2"/>
  <c r="L106" i="2"/>
  <c r="N106" i="2" s="1"/>
  <c r="Y106" i="2" s="1"/>
  <c r="L105" i="2"/>
  <c r="L104" i="2"/>
  <c r="L103" i="2"/>
  <c r="L102" i="2"/>
  <c r="L101" i="2"/>
  <c r="L100" i="2"/>
  <c r="N96" i="2"/>
  <c r="Y96" i="2" s="1"/>
  <c r="N78" i="2"/>
  <c r="Y78" i="2" s="1"/>
  <c r="N61" i="2"/>
  <c r="Y61" i="2" s="1"/>
  <c r="N52" i="2"/>
  <c r="Y52" i="2" s="1"/>
  <c r="N38" i="2"/>
  <c r="Y38" i="2" s="1"/>
  <c r="N32" i="2"/>
  <c r="Y32" i="2" s="1"/>
  <c r="N31" i="2"/>
  <c r="Y31" i="2" s="1"/>
  <c r="N30" i="2"/>
  <c r="Y30" i="2" s="1"/>
  <c r="N22" i="2"/>
  <c r="Y22" i="2" s="1"/>
  <c r="N9" i="2"/>
  <c r="Y9" i="2" s="1"/>
  <c r="N7" i="2"/>
  <c r="Y7" i="2" s="1"/>
  <c r="N5" i="2"/>
  <c r="Y5" i="2" s="1"/>
  <c r="N4" i="2"/>
  <c r="Y4" i="2" s="1"/>
  <c r="S27" i="2" l="1"/>
  <c r="AD27" i="2" s="1"/>
  <c r="K6" i="6"/>
  <c r="L6" i="6"/>
  <c r="C5" i="6"/>
  <c r="S139" i="2" l="1"/>
  <c r="AD139" i="2" s="1"/>
  <c r="S138" i="2"/>
  <c r="AD138" i="2" s="1"/>
  <c r="S137" i="2"/>
  <c r="AD137" i="2" s="1"/>
  <c r="S136" i="2"/>
  <c r="AD136" i="2" s="1"/>
  <c r="S135" i="2"/>
  <c r="AD135" i="2" s="1"/>
  <c r="S134" i="2"/>
  <c r="AD134" i="2" s="1"/>
  <c r="S133" i="2"/>
  <c r="AD133" i="2" s="1"/>
  <c r="S132" i="2"/>
  <c r="S131" i="2"/>
  <c r="AD131" i="2" s="1"/>
  <c r="S130" i="2"/>
  <c r="AD130" i="2" s="1"/>
  <c r="S129" i="2"/>
  <c r="AD129" i="2" s="1"/>
  <c r="S128" i="2"/>
  <c r="AD128" i="2" s="1"/>
  <c r="S127" i="2"/>
  <c r="AD127" i="2" s="1"/>
  <c r="S126" i="2"/>
  <c r="AD126" i="2" s="1"/>
  <c r="S125" i="2"/>
  <c r="AD125" i="2" s="1"/>
  <c r="S124" i="2"/>
  <c r="AD124" i="2" s="1"/>
  <c r="S123" i="2"/>
  <c r="AD123" i="2" s="1"/>
  <c r="S122" i="2"/>
  <c r="AD122" i="2" s="1"/>
  <c r="S121" i="2"/>
  <c r="AD121" i="2" s="1"/>
  <c r="S120" i="2"/>
  <c r="AD120" i="2" s="1"/>
  <c r="S119" i="2"/>
  <c r="AD119" i="2" s="1"/>
  <c r="S118" i="2"/>
  <c r="AD118" i="2" s="1"/>
  <c r="S117" i="2"/>
  <c r="AD117" i="2" s="1"/>
  <c r="S116" i="2"/>
  <c r="AD116" i="2" s="1"/>
  <c r="S115" i="2"/>
  <c r="S114" i="2"/>
  <c r="AD114" i="2" s="1"/>
  <c r="S113" i="2"/>
  <c r="AD113" i="2" s="1"/>
  <c r="S112" i="2"/>
  <c r="AD112" i="2" s="1"/>
  <c r="S111" i="2"/>
  <c r="AD111" i="2" s="1"/>
  <c r="S110" i="2"/>
  <c r="AD110" i="2" s="1"/>
  <c r="S109" i="2"/>
  <c r="AD109" i="2" s="1"/>
  <c r="S108" i="2"/>
  <c r="AD108" i="2" s="1"/>
  <c r="S107" i="2"/>
  <c r="AD107" i="2" s="1"/>
  <c r="S106" i="2"/>
  <c r="AD106" i="2" s="1"/>
  <c r="S105" i="2"/>
  <c r="AD105" i="2" s="1"/>
  <c r="S104" i="2"/>
  <c r="S103" i="2"/>
  <c r="AD103" i="2" s="1"/>
  <c r="S102" i="2"/>
  <c r="AD102" i="2" s="1"/>
  <c r="S101" i="2"/>
  <c r="AD101" i="2" s="1"/>
  <c r="S100" i="2"/>
  <c r="AD100" i="2" s="1"/>
  <c r="S97" i="2"/>
  <c r="AD97" i="2" s="1"/>
  <c r="S96" i="2"/>
  <c r="AD96" i="2" s="1"/>
  <c r="S95" i="2"/>
  <c r="AD95" i="2" s="1"/>
  <c r="S94" i="2"/>
  <c r="AD94" i="2" s="1"/>
  <c r="S93" i="2"/>
  <c r="AD93" i="2" s="1"/>
  <c r="S92" i="2"/>
  <c r="AD92" i="2" s="1"/>
  <c r="S91" i="2"/>
  <c r="AD91" i="2" s="1"/>
  <c r="S90" i="2"/>
  <c r="AD90" i="2" s="1"/>
  <c r="S89" i="2"/>
  <c r="AD89" i="2" s="1"/>
  <c r="S88" i="2"/>
  <c r="AD88" i="2" s="1"/>
  <c r="S87" i="2"/>
  <c r="AD87" i="2" s="1"/>
  <c r="S86" i="2"/>
  <c r="AD86" i="2" s="1"/>
  <c r="S85" i="2"/>
  <c r="AD85" i="2" s="1"/>
  <c r="S84" i="2"/>
  <c r="AD84" i="2" s="1"/>
  <c r="S83" i="2"/>
  <c r="AD83" i="2" s="1"/>
  <c r="S82" i="2"/>
  <c r="AD82" i="2" s="1"/>
  <c r="S81" i="2"/>
  <c r="AD81" i="2" s="1"/>
  <c r="S80" i="2"/>
  <c r="AD80" i="2" s="1"/>
  <c r="S79" i="2"/>
  <c r="AD79" i="2" s="1"/>
  <c r="S78" i="2"/>
  <c r="S77" i="2"/>
  <c r="AD77" i="2" s="1"/>
  <c r="S76" i="2"/>
  <c r="AD76" i="2" s="1"/>
  <c r="S75" i="2"/>
  <c r="AD75" i="2" s="1"/>
  <c r="S74" i="2"/>
  <c r="AD74" i="2" s="1"/>
  <c r="S73" i="2"/>
  <c r="AD73" i="2" s="1"/>
  <c r="S72" i="2"/>
  <c r="AD72" i="2" s="1"/>
  <c r="S71" i="2"/>
  <c r="AD71" i="2" s="1"/>
  <c r="S70" i="2"/>
  <c r="AD70" i="2" s="1"/>
  <c r="S69" i="2"/>
  <c r="AD69" i="2" s="1"/>
  <c r="S68" i="2"/>
  <c r="AD68" i="2" s="1"/>
  <c r="S67" i="2"/>
  <c r="AD67" i="2" s="1"/>
  <c r="S66" i="2"/>
  <c r="AD66" i="2" s="1"/>
  <c r="S65" i="2"/>
  <c r="AD65" i="2" s="1"/>
  <c r="S64" i="2"/>
  <c r="AD64" i="2" s="1"/>
  <c r="S63" i="2"/>
  <c r="AD63" i="2" s="1"/>
  <c r="S62" i="2"/>
  <c r="AD62" i="2" s="1"/>
  <c r="S61" i="2"/>
  <c r="S60" i="2"/>
  <c r="AD60" i="2" s="1"/>
  <c r="S59" i="2"/>
  <c r="AD59" i="2" s="1"/>
  <c r="S58" i="2"/>
  <c r="AD58" i="2" s="1"/>
  <c r="S57" i="2"/>
  <c r="AD57" i="2" s="1"/>
  <c r="S56" i="2"/>
  <c r="AD56" i="2" s="1"/>
  <c r="S55" i="2"/>
  <c r="AD55" i="2" s="1"/>
  <c r="S54" i="2"/>
  <c r="AD54" i="2" s="1"/>
  <c r="S53" i="2"/>
  <c r="AD53" i="2" s="1"/>
  <c r="S52" i="2"/>
  <c r="AD52" i="2" s="1"/>
  <c r="S51" i="2"/>
  <c r="AD51" i="2" s="1"/>
  <c r="S50" i="2"/>
  <c r="AD50" i="2" s="1"/>
  <c r="S49" i="2"/>
  <c r="AD49" i="2" s="1"/>
  <c r="S48" i="2"/>
  <c r="AD48" i="2" s="1"/>
  <c r="S47" i="2"/>
  <c r="AD47" i="2" s="1"/>
  <c r="S46" i="2"/>
  <c r="S45" i="2"/>
  <c r="AD45" i="2" s="1"/>
  <c r="S44" i="2"/>
  <c r="AD44" i="2" s="1"/>
  <c r="S43" i="2"/>
  <c r="AD43" i="2" s="1"/>
  <c r="S42" i="2"/>
  <c r="AD42" i="2" s="1"/>
  <c r="S41" i="2"/>
  <c r="AD41" i="2" s="1"/>
  <c r="S40" i="2"/>
  <c r="AD40" i="2" s="1"/>
  <c r="S39" i="2"/>
  <c r="AD39" i="2" s="1"/>
  <c r="S38" i="2"/>
  <c r="AD38" i="2" s="1"/>
  <c r="S37" i="2"/>
  <c r="AD37" i="2" s="1"/>
  <c r="S36" i="2"/>
  <c r="AD36" i="2" s="1"/>
  <c r="S35" i="2"/>
  <c r="AD35" i="2" s="1"/>
  <c r="S34" i="2"/>
  <c r="AD34" i="2" s="1"/>
  <c r="S33" i="2"/>
  <c r="AD33" i="2" s="1"/>
  <c r="S32" i="2"/>
  <c r="AD32" i="2" s="1"/>
  <c r="S31" i="2"/>
  <c r="AD31" i="2" s="1"/>
  <c r="S30" i="2"/>
  <c r="AD30" i="2" s="1"/>
  <c r="S29" i="2"/>
  <c r="AD29" i="2" s="1"/>
  <c r="S28" i="2"/>
  <c r="AD28" i="2" s="1"/>
  <c r="S26" i="2"/>
  <c r="AD26" i="2" s="1"/>
  <c r="S25" i="2"/>
  <c r="AD25" i="2" s="1"/>
  <c r="S24" i="2"/>
  <c r="AD24" i="2" s="1"/>
  <c r="S23" i="2"/>
  <c r="AD23" i="2" s="1"/>
  <c r="S22" i="2"/>
  <c r="AD22" i="2" s="1"/>
  <c r="S21" i="2"/>
  <c r="AD21" i="2" s="1"/>
  <c r="S20" i="2"/>
  <c r="AD20" i="2" s="1"/>
  <c r="S19" i="2"/>
  <c r="AD19" i="2" s="1"/>
  <c r="S18" i="2"/>
  <c r="AD18" i="2" s="1"/>
  <c r="S17" i="2"/>
  <c r="AD17" i="2" s="1"/>
  <c r="S16" i="2"/>
  <c r="AD16" i="2" s="1"/>
  <c r="S15" i="2"/>
  <c r="AD15" i="2" s="1"/>
  <c r="S14" i="2"/>
  <c r="AD14" i="2" s="1"/>
  <c r="S13" i="2"/>
  <c r="AD13" i="2" s="1"/>
  <c r="S12" i="2"/>
  <c r="AD12" i="2" s="1"/>
  <c r="S11" i="2"/>
  <c r="AD11" i="2" s="1"/>
  <c r="S10" i="2"/>
  <c r="AD10" i="2" s="1"/>
  <c r="S9" i="2"/>
  <c r="AD9" i="2" s="1"/>
  <c r="S8" i="2"/>
  <c r="AD8" i="2" s="1"/>
  <c r="S7" i="2"/>
  <c r="AD7" i="2" s="1"/>
  <c r="S6" i="2"/>
  <c r="AD6" i="2" s="1"/>
  <c r="S5" i="2"/>
  <c r="AD5" i="2" s="1"/>
  <c r="S4" i="2"/>
  <c r="AD4" i="2" s="1"/>
  <c r="S3" i="2"/>
  <c r="AD3" i="2" s="1"/>
  <c r="AK91" i="2" l="1"/>
  <c r="AJ121" i="2"/>
  <c r="AJ113" i="2"/>
  <c r="S50" i="1" l="1"/>
  <c r="C6" i="12" l="1"/>
  <c r="D6" i="12"/>
  <c r="E6" i="12"/>
  <c r="F6" i="12"/>
  <c r="G6" i="12"/>
  <c r="J6" i="12"/>
  <c r="K6" i="12"/>
  <c r="L6" i="12"/>
  <c r="L5" i="12"/>
  <c r="K5" i="12"/>
  <c r="J5" i="12"/>
  <c r="G5" i="12"/>
  <c r="F5" i="12"/>
  <c r="E5" i="12"/>
  <c r="C5" i="12"/>
  <c r="C6" i="11"/>
  <c r="D6" i="11"/>
  <c r="E6" i="11"/>
  <c r="F6" i="11"/>
  <c r="G6" i="11"/>
  <c r="J6" i="11"/>
  <c r="K6" i="11"/>
  <c r="L6" i="11"/>
  <c r="C7" i="11"/>
  <c r="D7" i="11"/>
  <c r="E7" i="11"/>
  <c r="F7" i="11"/>
  <c r="G7" i="11"/>
  <c r="J7" i="11"/>
  <c r="K7" i="11"/>
  <c r="L7" i="11"/>
  <c r="C8" i="11"/>
  <c r="D8" i="11"/>
  <c r="E8" i="11"/>
  <c r="F8" i="11"/>
  <c r="G8" i="11"/>
  <c r="J8" i="11"/>
  <c r="K8" i="11"/>
  <c r="L8" i="11"/>
  <c r="C9" i="11"/>
  <c r="D9" i="11"/>
  <c r="E9" i="11"/>
  <c r="F9" i="11"/>
  <c r="G9" i="11"/>
  <c r="J9" i="11"/>
  <c r="K9" i="11"/>
  <c r="L9" i="11"/>
  <c r="L5" i="11"/>
  <c r="K5" i="11"/>
  <c r="J5" i="11"/>
  <c r="G5" i="11"/>
  <c r="F5" i="11"/>
  <c r="E5" i="11"/>
  <c r="D5" i="11"/>
  <c r="C5" i="11"/>
  <c r="C6" i="10"/>
  <c r="D6" i="10"/>
  <c r="E6" i="10"/>
  <c r="F6" i="10"/>
  <c r="G6" i="10"/>
  <c r="J6" i="10"/>
  <c r="K6" i="10"/>
  <c r="L6" i="10"/>
  <c r="L5" i="10"/>
  <c r="K5" i="10"/>
  <c r="J5" i="10"/>
  <c r="G5" i="10"/>
  <c r="F5" i="10"/>
  <c r="E5" i="10"/>
  <c r="D5" i="10"/>
  <c r="C5" i="10"/>
  <c r="C6" i="9"/>
  <c r="D6" i="9"/>
  <c r="E6" i="9"/>
  <c r="F6" i="9"/>
  <c r="G6" i="9"/>
  <c r="J6" i="9"/>
  <c r="K6" i="9"/>
  <c r="L6" i="9"/>
  <c r="C7" i="9"/>
  <c r="D7" i="9"/>
  <c r="E7" i="9"/>
  <c r="F7" i="9"/>
  <c r="G7" i="9"/>
  <c r="J7" i="9"/>
  <c r="K7" i="9"/>
  <c r="L7" i="9"/>
  <c r="L5" i="9"/>
  <c r="K5" i="9"/>
  <c r="J5" i="9"/>
  <c r="G5" i="9"/>
  <c r="F5" i="9"/>
  <c r="E5" i="9"/>
  <c r="D5" i="9"/>
  <c r="C5" i="9"/>
  <c r="L5" i="8"/>
  <c r="L10" i="8" s="1"/>
  <c r="K5" i="8"/>
  <c r="J5" i="8"/>
  <c r="G5" i="8"/>
  <c r="F5" i="8"/>
  <c r="E5" i="8"/>
  <c r="D5" i="8"/>
  <c r="C5" i="8"/>
  <c r="C6" i="7"/>
  <c r="D6" i="7"/>
  <c r="E6" i="7"/>
  <c r="F6" i="7"/>
  <c r="G6" i="7"/>
  <c r="J6" i="7"/>
  <c r="K6" i="7"/>
  <c r="L6" i="7"/>
  <c r="C7" i="7"/>
  <c r="D7" i="7"/>
  <c r="E7" i="7"/>
  <c r="F7" i="7"/>
  <c r="G7" i="7"/>
  <c r="J7" i="7"/>
  <c r="K7" i="7"/>
  <c r="L7" i="7"/>
  <c r="C8" i="7"/>
  <c r="D8" i="7"/>
  <c r="E8" i="7"/>
  <c r="F8" i="7"/>
  <c r="G8" i="7"/>
  <c r="J8" i="7"/>
  <c r="K8" i="7"/>
  <c r="L8" i="7"/>
  <c r="C9" i="7"/>
  <c r="D9" i="7"/>
  <c r="E9" i="7"/>
  <c r="F9" i="7"/>
  <c r="G9" i="7"/>
  <c r="J9" i="7"/>
  <c r="K9" i="7"/>
  <c r="L9" i="7"/>
  <c r="L5" i="7"/>
  <c r="K5" i="7"/>
  <c r="J5" i="7"/>
  <c r="G5" i="7"/>
  <c r="F5" i="7"/>
  <c r="E5" i="7"/>
  <c r="D5" i="7"/>
  <c r="C5" i="7"/>
  <c r="C6" i="6"/>
  <c r="C7" i="6"/>
  <c r="C8" i="6"/>
  <c r="L10" i="12" l="1"/>
  <c r="D10" i="7"/>
  <c r="J10" i="7"/>
  <c r="F10" i="7"/>
  <c r="L10" i="9"/>
  <c r="E10" i="7"/>
  <c r="G10" i="7"/>
  <c r="K10" i="7"/>
  <c r="L10" i="7"/>
  <c r="L10" i="10"/>
  <c r="L10" i="11"/>
  <c r="C10" i="6"/>
  <c r="K10" i="8"/>
  <c r="J10" i="8"/>
  <c r="G10" i="8"/>
  <c r="F10" i="8"/>
  <c r="E10" i="8"/>
  <c r="D10" i="8"/>
  <c r="C10" i="8"/>
  <c r="L8" i="6"/>
  <c r="K8" i="6"/>
  <c r="J8" i="6"/>
  <c r="F8" i="6"/>
  <c r="E8" i="6"/>
  <c r="D8" i="6"/>
  <c r="L7" i="6"/>
  <c r="K7" i="6"/>
  <c r="J7" i="6"/>
  <c r="F7" i="6"/>
  <c r="E7" i="6"/>
  <c r="D7" i="6"/>
  <c r="J6" i="6"/>
  <c r="F6" i="6"/>
  <c r="E6" i="6"/>
  <c r="D6" i="6"/>
  <c r="L5" i="6"/>
  <c r="K5" i="6"/>
  <c r="J5" i="6"/>
  <c r="G5" i="6"/>
  <c r="F5" i="6"/>
  <c r="E5" i="6"/>
  <c r="D5" i="6"/>
  <c r="J6" i="5"/>
  <c r="K6" i="5"/>
  <c r="J7" i="5"/>
  <c r="G6" i="5"/>
  <c r="L7" i="5"/>
  <c r="L6" i="5"/>
  <c r="C5" i="5"/>
  <c r="E6" i="5"/>
  <c r="E7" i="5"/>
  <c r="K7" i="5"/>
  <c r="F7" i="5"/>
  <c r="D7" i="5"/>
  <c r="F6" i="5"/>
  <c r="G7" i="5"/>
  <c r="D6" i="5"/>
  <c r="C7" i="5"/>
  <c r="C10" i="7" l="1"/>
  <c r="E10" i="10"/>
  <c r="D10" i="9"/>
  <c r="F10" i="10"/>
  <c r="E10" i="12"/>
  <c r="G10" i="10"/>
  <c r="D10" i="6"/>
  <c r="J10" i="10"/>
  <c r="G10" i="12"/>
  <c r="G10" i="11"/>
  <c r="C10" i="9"/>
  <c r="E10" i="9"/>
  <c r="F10" i="11"/>
  <c r="F10" i="9"/>
  <c r="C10" i="11"/>
  <c r="G10" i="9"/>
  <c r="D10" i="11"/>
  <c r="G10" i="6"/>
  <c r="K10" i="6"/>
  <c r="K10" i="9"/>
  <c r="D10" i="10"/>
  <c r="J10" i="11"/>
  <c r="C10" i="12"/>
  <c r="D10" i="12"/>
  <c r="E10" i="6"/>
  <c r="K10" i="10"/>
  <c r="J10" i="12"/>
  <c r="F10" i="6"/>
  <c r="J10" i="9"/>
  <c r="K10" i="12"/>
  <c r="C10" i="10"/>
  <c r="E10" i="11"/>
  <c r="J10" i="6"/>
  <c r="L10" i="6"/>
  <c r="K10" i="11"/>
  <c r="F10" i="12"/>
  <c r="K5" i="5"/>
  <c r="F9" i="5"/>
  <c r="G11" i="5"/>
  <c r="K10" i="5"/>
  <c r="L8" i="5"/>
  <c r="D11" i="5"/>
  <c r="J5" i="5"/>
  <c r="J9" i="5"/>
  <c r="E11" i="5"/>
  <c r="G9" i="5"/>
  <c r="K11" i="5"/>
  <c r="C11" i="5"/>
  <c r="E5" i="5"/>
  <c r="J8" i="5"/>
  <c r="C9" i="5"/>
  <c r="C10" i="5"/>
  <c r="J10" i="5"/>
  <c r="F10" i="5"/>
  <c r="L11" i="5"/>
  <c r="D9" i="5"/>
  <c r="K8" i="5"/>
  <c r="D8" i="5"/>
  <c r="C8" i="5"/>
  <c r="E9" i="5"/>
  <c r="K9" i="5"/>
  <c r="E10" i="5"/>
  <c r="J11" i="5"/>
  <c r="L9" i="5"/>
  <c r="F5" i="5"/>
  <c r="L10" i="5"/>
  <c r="G10" i="5"/>
  <c r="F11" i="5"/>
  <c r="G5" i="5"/>
  <c r="G8" i="5"/>
  <c r="C6" i="5"/>
  <c r="D10" i="5"/>
  <c r="E8" i="5"/>
  <c r="F8" i="5"/>
  <c r="D5" i="5"/>
  <c r="L5" i="5"/>
  <c r="L12" i="5" l="1"/>
  <c r="L20" i="5" s="1"/>
  <c r="C12" i="5"/>
  <c r="E12" i="5"/>
  <c r="E20" i="5" s="1"/>
  <c r="D12" i="5"/>
  <c r="D20" i="5" s="1"/>
  <c r="J12" i="5"/>
  <c r="J20" i="5" s="1"/>
  <c r="G12" i="5"/>
  <c r="G20" i="5" s="1"/>
  <c r="K12" i="5"/>
  <c r="K20" i="5" s="1"/>
  <c r="F12" i="5"/>
  <c r="F20" i="5" s="1"/>
  <c r="R139" i="2" l="1"/>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AI5" i="2" s="1"/>
  <c r="R4" i="2"/>
  <c r="R3" i="2"/>
  <c r="AC3" i="2" s="1"/>
  <c r="AC139" i="2"/>
  <c r="AC131" i="2"/>
  <c r="AC123" i="2"/>
  <c r="AC122" i="2"/>
  <c r="AC115" i="2"/>
  <c r="AC114" i="2"/>
  <c r="AC107" i="2"/>
  <c r="AC106" i="2"/>
  <c r="AC97" i="2"/>
  <c r="AC96" i="2"/>
  <c r="AC89" i="2"/>
  <c r="AC88" i="2"/>
  <c r="AC81" i="2"/>
  <c r="AC80" i="2"/>
  <c r="AC73" i="2"/>
  <c r="AC72" i="2"/>
  <c r="AC65" i="2"/>
  <c r="AC64" i="2"/>
  <c r="AC57" i="2"/>
  <c r="AC56" i="2"/>
  <c r="AC49" i="2"/>
  <c r="AC48" i="2"/>
  <c r="AC41" i="2"/>
  <c r="AC40" i="2"/>
  <c r="AC39" i="2"/>
  <c r="AC33" i="2"/>
  <c r="AC32" i="2"/>
  <c r="AC31" i="2"/>
  <c r="AC30" i="2"/>
  <c r="AC25" i="2"/>
  <c r="AC21" i="2"/>
  <c r="AC20" i="2"/>
  <c r="AC17" i="2"/>
  <c r="AC12" i="2"/>
  <c r="AC11" i="2"/>
  <c r="AC9" i="2"/>
  <c r="AC4" i="2"/>
  <c r="AC6" i="2" l="1"/>
  <c r="AC14" i="2"/>
  <c r="AC5" i="2"/>
  <c r="AF5" i="2" s="1"/>
  <c r="AC13" i="2"/>
  <c r="AC22" i="2"/>
  <c r="AF22" i="2" s="1"/>
  <c r="AC136" i="2"/>
  <c r="AF136" i="2" s="1"/>
  <c r="AC54" i="2"/>
  <c r="AF54" i="2" s="1"/>
  <c r="AC62" i="2"/>
  <c r="AC78" i="2"/>
  <c r="AC86" i="2"/>
  <c r="AC94" i="2"/>
  <c r="AC104" i="2"/>
  <c r="AC112" i="2"/>
  <c r="AF112" i="2" s="1"/>
  <c r="AC120" i="2"/>
  <c r="AF120" i="2" s="1"/>
  <c r="AC128" i="2"/>
  <c r="AC46" i="2"/>
  <c r="AC70" i="2"/>
  <c r="AC7" i="2"/>
  <c r="AF7" i="2" s="1"/>
  <c r="AC15" i="2"/>
  <c r="AF15" i="2" s="1"/>
  <c r="AC137" i="2"/>
  <c r="AF137" i="2" s="1"/>
  <c r="AC24" i="2"/>
  <c r="AF24" i="2" s="1"/>
  <c r="AC8" i="2"/>
  <c r="AF8" i="2" s="1"/>
  <c r="AC16" i="2"/>
  <c r="AC132" i="2"/>
  <c r="AC66" i="2"/>
  <c r="AF66" i="2" s="1"/>
  <c r="AC100" i="2"/>
  <c r="AC124" i="2"/>
  <c r="AF124" i="2" s="1"/>
  <c r="AC43" i="2"/>
  <c r="AF43" i="2" s="1"/>
  <c r="AC67" i="2"/>
  <c r="AC101" i="2"/>
  <c r="AF101" i="2" s="1"/>
  <c r="AC125" i="2"/>
  <c r="AC35" i="2"/>
  <c r="AF35" i="2" s="1"/>
  <c r="AC44" i="2"/>
  <c r="AF44" i="2" s="1"/>
  <c r="AC52" i="2"/>
  <c r="AC60" i="2"/>
  <c r="AF60" i="2" s="1"/>
  <c r="AC68" i="2"/>
  <c r="AF68" i="2" s="1"/>
  <c r="AC76" i="2"/>
  <c r="AF76" i="2" s="1"/>
  <c r="AC84" i="2"/>
  <c r="AF84" i="2" s="1"/>
  <c r="AC92" i="2"/>
  <c r="AC102" i="2"/>
  <c r="AC110" i="2"/>
  <c r="AF110" i="2" s="1"/>
  <c r="AC118" i="2"/>
  <c r="AF118" i="2" s="1"/>
  <c r="AC126" i="2"/>
  <c r="AF126" i="2" s="1"/>
  <c r="AC135" i="2"/>
  <c r="AF135" i="2" s="1"/>
  <c r="AC50" i="2"/>
  <c r="AC82" i="2"/>
  <c r="AF82" i="2" s="1"/>
  <c r="AC116" i="2"/>
  <c r="AC51" i="2"/>
  <c r="AF51" i="2" s="1"/>
  <c r="AC75" i="2"/>
  <c r="AC109" i="2"/>
  <c r="AF109" i="2" s="1"/>
  <c r="AC134" i="2"/>
  <c r="AF134" i="2" s="1"/>
  <c r="AC36" i="2"/>
  <c r="AC61" i="2"/>
  <c r="AC77" i="2"/>
  <c r="AF77" i="2" s="1"/>
  <c r="AC93" i="2"/>
  <c r="AC103" i="2"/>
  <c r="AC111" i="2"/>
  <c r="AF111" i="2" s="1"/>
  <c r="AC119" i="2"/>
  <c r="AF119" i="2" s="1"/>
  <c r="AC127" i="2"/>
  <c r="AC74" i="2"/>
  <c r="AF74" i="2" s="1"/>
  <c r="AC108" i="2"/>
  <c r="AF108" i="2" s="1"/>
  <c r="AC83" i="2"/>
  <c r="AC45" i="2"/>
  <c r="AF45" i="2" s="1"/>
  <c r="AC85" i="2"/>
  <c r="AF85" i="2" s="1"/>
  <c r="AC58" i="2"/>
  <c r="AC90" i="2"/>
  <c r="AF90" i="2" s="1"/>
  <c r="AC133" i="2"/>
  <c r="AF133" i="2" s="1"/>
  <c r="AC59" i="2"/>
  <c r="AF59" i="2" s="1"/>
  <c r="AC91" i="2"/>
  <c r="AF91" i="2" s="1"/>
  <c r="AC117" i="2"/>
  <c r="AF117" i="2" s="1"/>
  <c r="AC26" i="2"/>
  <c r="AC53" i="2"/>
  <c r="AF53" i="2" s="1"/>
  <c r="AC69" i="2"/>
  <c r="AC28" i="2"/>
  <c r="AF28" i="2" s="1"/>
  <c r="AC37" i="2"/>
  <c r="AC10" i="2"/>
  <c r="AF10" i="2" s="1"/>
  <c r="AC18" i="2"/>
  <c r="AF18" i="2" s="1"/>
  <c r="AC29" i="2"/>
  <c r="AC38" i="2"/>
  <c r="AC47" i="2"/>
  <c r="AC55" i="2"/>
  <c r="AF55" i="2" s="1"/>
  <c r="AC63" i="2"/>
  <c r="AF63" i="2" s="1"/>
  <c r="AC71" i="2"/>
  <c r="AC79" i="2"/>
  <c r="AF79" i="2" s="1"/>
  <c r="AC87" i="2"/>
  <c r="AF87" i="2" s="1"/>
  <c r="AC95" i="2"/>
  <c r="AF95" i="2" s="1"/>
  <c r="AC105" i="2"/>
  <c r="AF105" i="2" s="1"/>
  <c r="AC113" i="2"/>
  <c r="AF113" i="2" s="1"/>
  <c r="AC121" i="2"/>
  <c r="AC129" i="2"/>
  <c r="AF129" i="2" s="1"/>
  <c r="AC138" i="2"/>
  <c r="AF138" i="2" s="1"/>
  <c r="AF11" i="2"/>
  <c r="AF20" i="2"/>
  <c r="AF56" i="2"/>
  <c r="AF122" i="2"/>
  <c r="AF3" i="2"/>
  <c r="AF57" i="2"/>
  <c r="AF65" i="2"/>
  <c r="AF81" i="2"/>
  <c r="AF9" i="2"/>
  <c r="AF94" i="2"/>
  <c r="AF39" i="2"/>
  <c r="AF48" i="2"/>
  <c r="AF96" i="2"/>
  <c r="AF131" i="2"/>
  <c r="AF31" i="2"/>
  <c r="AF107" i="2"/>
  <c r="AF32" i="2"/>
  <c r="AF17" i="2"/>
  <c r="AF106" i="2"/>
  <c r="AF12" i="2"/>
  <c r="AF6" i="2"/>
  <c r="AF33" i="2"/>
  <c r="AF25" i="2"/>
  <c r="AF30" i="2"/>
  <c r="AF88" i="2"/>
  <c r="AF21" i="2"/>
  <c r="AF73" i="2"/>
  <c r="AF97" i="2"/>
  <c r="AF14" i="2"/>
  <c r="B143" i="2"/>
  <c r="P143" i="2" s="1"/>
  <c r="AC143" i="2" s="1"/>
  <c r="AF143" i="2" s="1"/>
  <c r="C143" i="2"/>
  <c r="D143" i="2"/>
  <c r="B144" i="2"/>
  <c r="P144" i="2" s="1"/>
  <c r="AC144" i="2" s="1"/>
  <c r="AF144" i="2" s="1"/>
  <c r="C144" i="2"/>
  <c r="D144" i="2"/>
  <c r="B145" i="2"/>
  <c r="C145" i="2"/>
  <c r="D145" i="2"/>
  <c r="B146" i="2"/>
  <c r="C146" i="2"/>
  <c r="D146" i="2"/>
  <c r="B147" i="2"/>
  <c r="C147" i="2"/>
  <c r="D147" i="2"/>
  <c r="B148" i="2"/>
  <c r="C148" i="2"/>
  <c r="D148" i="2"/>
  <c r="B149" i="2"/>
  <c r="C149" i="2"/>
  <c r="D149" i="2"/>
  <c r="B150" i="2"/>
  <c r="C150" i="2"/>
  <c r="D150" i="2"/>
  <c r="B151" i="2"/>
  <c r="C151" i="2"/>
  <c r="D151" i="2"/>
  <c r="B152" i="2"/>
  <c r="C152" i="2"/>
  <c r="D152" i="2"/>
  <c r="B153" i="2"/>
  <c r="C153" i="2"/>
  <c r="D153" i="2"/>
  <c r="B154" i="2"/>
  <c r="C154" i="2"/>
  <c r="D154" i="2"/>
  <c r="B155" i="2"/>
  <c r="C155" i="2"/>
  <c r="D155" i="2"/>
  <c r="B156" i="2"/>
  <c r="C156" i="2"/>
  <c r="D156" i="2"/>
  <c r="B157" i="2"/>
  <c r="C157" i="2"/>
  <c r="D157" i="2"/>
  <c r="B158" i="2"/>
  <c r="C158" i="2"/>
  <c r="D158" i="2"/>
  <c r="B159" i="2"/>
  <c r="C159" i="2"/>
  <c r="D159" i="2"/>
  <c r="B160" i="2"/>
  <c r="C160" i="2"/>
  <c r="D160" i="2"/>
  <c r="B161" i="2"/>
  <c r="C161" i="2"/>
  <c r="D161" i="2"/>
  <c r="B162" i="2"/>
  <c r="C162" i="2"/>
  <c r="D162" i="2"/>
  <c r="D142" i="2"/>
  <c r="C142" i="2"/>
  <c r="B142" i="2"/>
  <c r="AG144" i="2" l="1"/>
  <c r="AH144" i="2" s="1"/>
  <c r="AG143" i="2"/>
  <c r="AH143" i="2" s="1"/>
  <c r="AF93" i="2"/>
  <c r="AF92" i="2"/>
  <c r="AF121" i="2"/>
  <c r="AF114" i="2"/>
  <c r="AF64" i="2"/>
  <c r="AF70" i="2"/>
  <c r="AF75" i="2"/>
  <c r="AF47" i="2"/>
  <c r="AG3" i="2"/>
  <c r="AH3" i="2" s="1"/>
  <c r="AI3" i="2" s="1"/>
  <c r="AL3" i="2" l="1"/>
  <c r="D139" i="2" l="1"/>
  <c r="C139" i="2"/>
  <c r="B139" i="2"/>
  <c r="D138" i="2"/>
  <c r="C138" i="2"/>
  <c r="B138" i="2"/>
  <c r="D137" i="2"/>
  <c r="C137" i="2"/>
  <c r="B137" i="2"/>
  <c r="D136" i="2"/>
  <c r="C136" i="2"/>
  <c r="B136" i="2"/>
  <c r="D135" i="2"/>
  <c r="C135" i="2"/>
  <c r="B135" i="2"/>
  <c r="D134" i="2"/>
  <c r="C134" i="2"/>
  <c r="B134" i="2"/>
  <c r="D133" i="2"/>
  <c r="C133" i="2"/>
  <c r="B133" i="2"/>
  <c r="D132" i="2"/>
  <c r="C132" i="2"/>
  <c r="B132" i="2"/>
  <c r="X132" i="2" s="1"/>
  <c r="AD132" i="2" s="1"/>
  <c r="D131" i="2"/>
  <c r="C131" i="2"/>
  <c r="B131" i="2"/>
  <c r="D130" i="2"/>
  <c r="C130" i="2"/>
  <c r="B130" i="2"/>
  <c r="P130" i="2" s="1"/>
  <c r="D129" i="2"/>
  <c r="C129" i="2"/>
  <c r="B129" i="2"/>
  <c r="D128" i="2"/>
  <c r="C128" i="2"/>
  <c r="B128" i="2"/>
  <c r="D127" i="2"/>
  <c r="C127" i="2"/>
  <c r="B127" i="2"/>
  <c r="D126" i="2"/>
  <c r="C126" i="2"/>
  <c r="B126" i="2"/>
  <c r="D125" i="2"/>
  <c r="C125" i="2"/>
  <c r="B125" i="2"/>
  <c r="D124" i="2"/>
  <c r="C124" i="2"/>
  <c r="B124" i="2"/>
  <c r="D123" i="2"/>
  <c r="C123" i="2"/>
  <c r="B123" i="2"/>
  <c r="D122" i="2"/>
  <c r="C122" i="2"/>
  <c r="B122" i="2"/>
  <c r="D121" i="2"/>
  <c r="C121" i="2"/>
  <c r="B121" i="2"/>
  <c r="D120" i="2"/>
  <c r="C120" i="2"/>
  <c r="B120" i="2"/>
  <c r="D119" i="2"/>
  <c r="C119" i="2"/>
  <c r="B119" i="2"/>
  <c r="D118" i="2"/>
  <c r="C118" i="2"/>
  <c r="B118" i="2"/>
  <c r="D117" i="2"/>
  <c r="C117" i="2"/>
  <c r="B117" i="2"/>
  <c r="D116" i="2"/>
  <c r="C116" i="2"/>
  <c r="B116" i="2"/>
  <c r="D115" i="2"/>
  <c r="C115" i="2"/>
  <c r="B115" i="2"/>
  <c r="D114" i="2"/>
  <c r="C114" i="2"/>
  <c r="B114" i="2"/>
  <c r="D113" i="2"/>
  <c r="C113" i="2"/>
  <c r="B113" i="2"/>
  <c r="D112" i="2"/>
  <c r="C112" i="2"/>
  <c r="B112" i="2"/>
  <c r="D111" i="2"/>
  <c r="C111" i="2"/>
  <c r="B111" i="2"/>
  <c r="D110" i="2"/>
  <c r="C110" i="2"/>
  <c r="B110" i="2"/>
  <c r="D109" i="2"/>
  <c r="C109" i="2"/>
  <c r="B109" i="2"/>
  <c r="D108" i="2"/>
  <c r="C108" i="2"/>
  <c r="B108" i="2"/>
  <c r="D107" i="2"/>
  <c r="C107" i="2"/>
  <c r="B107" i="2"/>
  <c r="D106" i="2"/>
  <c r="C106" i="2"/>
  <c r="B106" i="2"/>
  <c r="D105" i="2"/>
  <c r="C105" i="2"/>
  <c r="B105" i="2"/>
  <c r="D104" i="2"/>
  <c r="C104" i="2"/>
  <c r="B104" i="2"/>
  <c r="X104" i="2" s="1"/>
  <c r="AD104" i="2" s="1"/>
  <c r="D103" i="2"/>
  <c r="C103" i="2"/>
  <c r="B103" i="2"/>
  <c r="D102" i="2"/>
  <c r="C102" i="2"/>
  <c r="B102" i="2"/>
  <c r="D101" i="2"/>
  <c r="C101" i="2"/>
  <c r="B101" i="2"/>
  <c r="D100" i="2"/>
  <c r="C100" i="2"/>
  <c r="B100" i="2"/>
  <c r="D98" i="2"/>
  <c r="C98" i="2"/>
  <c r="B98" i="2"/>
  <c r="P98" i="2" s="1"/>
  <c r="AC98" i="2" s="1"/>
  <c r="D97" i="2"/>
  <c r="C97" i="2"/>
  <c r="B97" i="2"/>
  <c r="D96" i="2"/>
  <c r="C96" i="2"/>
  <c r="B96" i="2"/>
  <c r="D95" i="2"/>
  <c r="C95" i="2"/>
  <c r="B95" i="2"/>
  <c r="D94" i="2"/>
  <c r="C94" i="2"/>
  <c r="B94" i="2"/>
  <c r="D93" i="2"/>
  <c r="C93" i="2"/>
  <c r="B93" i="2"/>
  <c r="D92" i="2"/>
  <c r="C92" i="2"/>
  <c r="B92" i="2"/>
  <c r="D91" i="2"/>
  <c r="C91" i="2"/>
  <c r="B91" i="2"/>
  <c r="D90" i="2"/>
  <c r="C90" i="2"/>
  <c r="B90" i="2"/>
  <c r="D89" i="2"/>
  <c r="C89" i="2"/>
  <c r="B89" i="2"/>
  <c r="D88" i="2"/>
  <c r="C88" i="2"/>
  <c r="B88" i="2"/>
  <c r="D87" i="2"/>
  <c r="C87" i="2"/>
  <c r="B87" i="2"/>
  <c r="D86" i="2"/>
  <c r="C86" i="2"/>
  <c r="B86" i="2"/>
  <c r="D85" i="2"/>
  <c r="C85" i="2"/>
  <c r="B85" i="2"/>
  <c r="D84" i="2"/>
  <c r="C84" i="2"/>
  <c r="B84" i="2"/>
  <c r="D83" i="2"/>
  <c r="C83" i="2"/>
  <c r="B83" i="2"/>
  <c r="D82" i="2"/>
  <c r="C82" i="2"/>
  <c r="B82" i="2"/>
  <c r="D81" i="2"/>
  <c r="C81" i="2"/>
  <c r="B81" i="2"/>
  <c r="D80" i="2"/>
  <c r="C80" i="2"/>
  <c r="B80" i="2"/>
  <c r="D79" i="2"/>
  <c r="C79" i="2"/>
  <c r="B79" i="2"/>
  <c r="D78" i="2"/>
  <c r="C78" i="2"/>
  <c r="B78" i="2"/>
  <c r="X78" i="2" s="1"/>
  <c r="AD78" i="2" s="1"/>
  <c r="D77" i="2"/>
  <c r="C77" i="2"/>
  <c r="B77" i="2"/>
  <c r="D76" i="2"/>
  <c r="C76" i="2"/>
  <c r="B76" i="2"/>
  <c r="D75" i="2"/>
  <c r="C75" i="2"/>
  <c r="B75" i="2"/>
  <c r="D74" i="2"/>
  <c r="C74" i="2"/>
  <c r="B74" i="2"/>
  <c r="D73" i="2"/>
  <c r="C73" i="2"/>
  <c r="B73" i="2"/>
  <c r="D72" i="2"/>
  <c r="C72" i="2"/>
  <c r="B72" i="2"/>
  <c r="D71" i="2"/>
  <c r="C71" i="2"/>
  <c r="B71" i="2"/>
  <c r="D70" i="2"/>
  <c r="C70" i="2"/>
  <c r="B70" i="2"/>
  <c r="D69" i="2"/>
  <c r="C69" i="2"/>
  <c r="B69" i="2"/>
  <c r="D68" i="2"/>
  <c r="C68" i="2"/>
  <c r="B68" i="2"/>
  <c r="D67" i="2"/>
  <c r="C67" i="2"/>
  <c r="B67" i="2"/>
  <c r="D66" i="2"/>
  <c r="C66" i="2"/>
  <c r="B66" i="2"/>
  <c r="D65" i="2"/>
  <c r="C65" i="2"/>
  <c r="B65" i="2"/>
  <c r="D64" i="2"/>
  <c r="C64" i="2"/>
  <c r="B64" i="2"/>
  <c r="D63" i="2"/>
  <c r="C63" i="2"/>
  <c r="B63" i="2"/>
  <c r="D62" i="2"/>
  <c r="C62" i="2"/>
  <c r="B62" i="2"/>
  <c r="D61" i="2"/>
  <c r="C61" i="2"/>
  <c r="B61" i="2"/>
  <c r="X61" i="2" s="1"/>
  <c r="D60" i="2"/>
  <c r="C60" i="2"/>
  <c r="B60" i="2"/>
  <c r="D59" i="2"/>
  <c r="C59" i="2"/>
  <c r="B59" i="2"/>
  <c r="D58" i="2"/>
  <c r="C58" i="2"/>
  <c r="B58" i="2"/>
  <c r="D57" i="2"/>
  <c r="C57" i="2"/>
  <c r="B57" i="2"/>
  <c r="D56" i="2"/>
  <c r="C56" i="2"/>
  <c r="B56" i="2"/>
  <c r="D55" i="2"/>
  <c r="C55" i="2"/>
  <c r="B55" i="2"/>
  <c r="D54" i="2"/>
  <c r="C54" i="2"/>
  <c r="B54" i="2"/>
  <c r="D53" i="2"/>
  <c r="C53" i="2"/>
  <c r="B53" i="2"/>
  <c r="D52" i="2"/>
  <c r="C52" i="2"/>
  <c r="B52" i="2"/>
  <c r="D51" i="2"/>
  <c r="C51" i="2"/>
  <c r="B51" i="2"/>
  <c r="D50" i="2"/>
  <c r="C50" i="2"/>
  <c r="B50" i="2"/>
  <c r="D49" i="2"/>
  <c r="C49" i="2"/>
  <c r="B49" i="2"/>
  <c r="D48" i="2"/>
  <c r="C48" i="2"/>
  <c r="B48" i="2"/>
  <c r="D47" i="2"/>
  <c r="C47" i="2"/>
  <c r="B47" i="2"/>
  <c r="D46" i="2"/>
  <c r="C46" i="2"/>
  <c r="B46" i="2"/>
  <c r="X46" i="2" s="1"/>
  <c r="D45" i="2"/>
  <c r="C45" i="2"/>
  <c r="B45" i="2"/>
  <c r="D44" i="2"/>
  <c r="C44" i="2"/>
  <c r="B44" i="2"/>
  <c r="D43" i="2"/>
  <c r="C43" i="2"/>
  <c r="B43" i="2"/>
  <c r="D42" i="2"/>
  <c r="C42" i="2"/>
  <c r="B42" i="2"/>
  <c r="P42" i="2" s="1"/>
  <c r="D41" i="2"/>
  <c r="C41" i="2"/>
  <c r="B41" i="2"/>
  <c r="D40" i="2"/>
  <c r="C40" i="2"/>
  <c r="B40" i="2"/>
  <c r="D39" i="2"/>
  <c r="C39" i="2"/>
  <c r="B39" i="2"/>
  <c r="D38" i="2"/>
  <c r="C38" i="2"/>
  <c r="B38" i="2"/>
  <c r="AF38" i="2" s="1"/>
  <c r="D37" i="2"/>
  <c r="C37" i="2"/>
  <c r="B37" i="2"/>
  <c r="D36" i="2"/>
  <c r="C36" i="2"/>
  <c r="B36" i="2"/>
  <c r="D35" i="2"/>
  <c r="C35" i="2"/>
  <c r="B35" i="2"/>
  <c r="D34" i="2"/>
  <c r="C34" i="2"/>
  <c r="B34" i="2"/>
  <c r="P34" i="2" s="1"/>
  <c r="D33" i="2"/>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P23" i="2" s="1"/>
  <c r="D22" i="2"/>
  <c r="C22" i="2"/>
  <c r="B22" i="2"/>
  <c r="D21" i="2"/>
  <c r="C21" i="2"/>
  <c r="B21" i="2"/>
  <c r="D20" i="2"/>
  <c r="C20" i="2"/>
  <c r="B20" i="2"/>
  <c r="D19" i="2"/>
  <c r="C19" i="2"/>
  <c r="B19" i="2"/>
  <c r="P19" i="2" s="1"/>
  <c r="D18" i="2"/>
  <c r="C18" i="2"/>
  <c r="B18" i="2"/>
  <c r="D17" i="2"/>
  <c r="C17" i="2"/>
  <c r="B17" i="2"/>
  <c r="D16" i="2"/>
  <c r="C16" i="2"/>
  <c r="B16" i="2"/>
  <c r="D15" i="2"/>
  <c r="C15" i="2"/>
  <c r="B15" i="2"/>
  <c r="D14" i="2"/>
  <c r="C14" i="2"/>
  <c r="B14" i="2"/>
  <c r="D13" i="2"/>
  <c r="C13" i="2"/>
  <c r="B13" i="2"/>
  <c r="D12" i="2"/>
  <c r="C12" i="2"/>
  <c r="B12" i="2"/>
  <c r="D11" i="2"/>
  <c r="C11" i="2"/>
  <c r="B11" i="2"/>
  <c r="D10" i="2"/>
  <c r="C10" i="2"/>
  <c r="B10" i="2"/>
  <c r="D9" i="2"/>
  <c r="C9" i="2"/>
  <c r="B9" i="2"/>
  <c r="D8" i="2"/>
  <c r="C8" i="2"/>
  <c r="B8" i="2"/>
  <c r="D7" i="2"/>
  <c r="C7" i="2"/>
  <c r="B7" i="2"/>
  <c r="D6" i="2"/>
  <c r="C6" i="2"/>
  <c r="B6" i="2"/>
  <c r="D5" i="2"/>
  <c r="C5" i="2"/>
  <c r="B5" i="2"/>
  <c r="D4" i="2"/>
  <c r="C4" i="2"/>
  <c r="B4" i="2"/>
  <c r="D3" i="2"/>
  <c r="C3" i="2"/>
  <c r="B3" i="2"/>
  <c r="P27" i="2" l="1"/>
  <c r="AC27" i="2" s="1"/>
  <c r="AD115" i="2"/>
  <c r="AF115" i="2" s="1"/>
  <c r="AD61" i="2"/>
  <c r="AF61" i="2" s="1"/>
  <c r="AD46" i="2"/>
  <c r="AF46" i="2" s="1"/>
  <c r="N6" i="6"/>
  <c r="N5" i="6"/>
  <c r="S6" i="11"/>
  <c r="U5" i="11"/>
  <c r="S7" i="10"/>
  <c r="U9" i="10"/>
  <c r="U5" i="8"/>
  <c r="U10" i="8" s="1"/>
  <c r="S9" i="7"/>
  <c r="U6" i="6"/>
  <c r="S5" i="11"/>
  <c r="T7" i="10"/>
  <c r="S5" i="8"/>
  <c r="S10" i="8" s="1"/>
  <c r="U9" i="7"/>
  <c r="S7" i="11"/>
  <c r="S6" i="12"/>
  <c r="S6" i="7"/>
  <c r="S6" i="6"/>
  <c r="S8" i="10"/>
  <c r="S7" i="6"/>
  <c r="U6" i="12"/>
  <c r="U6" i="9"/>
  <c r="U9" i="6"/>
  <c r="S9" i="11"/>
  <c r="U8" i="10"/>
  <c r="S7" i="9"/>
  <c r="U7" i="7"/>
  <c r="T9" i="6"/>
  <c r="T9" i="11"/>
  <c r="S6" i="10"/>
  <c r="S9" i="10"/>
  <c r="U5" i="9"/>
  <c r="U8" i="6"/>
  <c r="U9" i="11"/>
  <c r="U6" i="10"/>
  <c r="T9" i="10"/>
  <c r="U8" i="7"/>
  <c r="U6" i="11"/>
  <c r="U5" i="10"/>
  <c r="U5" i="6"/>
  <c r="U7" i="10"/>
  <c r="S5" i="10"/>
  <c r="U5" i="7"/>
  <c r="S8" i="11"/>
  <c r="S6" i="9"/>
  <c r="S5" i="7"/>
  <c r="U8" i="11"/>
  <c r="T8" i="10"/>
  <c r="S7" i="7"/>
  <c r="S8" i="6"/>
  <c r="S5" i="12"/>
  <c r="S9" i="6"/>
  <c r="S8" i="7"/>
  <c r="S5" i="9"/>
  <c r="U7" i="6"/>
  <c r="U7" i="9"/>
  <c r="M7" i="12"/>
  <c r="O9" i="12"/>
  <c r="N7" i="12"/>
  <c r="M8" i="12"/>
  <c r="M9" i="11"/>
  <c r="O8" i="12"/>
  <c r="O9" i="11"/>
  <c r="N9" i="12"/>
  <c r="N8" i="12"/>
  <c r="N9" i="11"/>
  <c r="M9" i="12"/>
  <c r="O7" i="12"/>
  <c r="N5" i="11"/>
  <c r="N5" i="10"/>
  <c r="N7" i="11"/>
  <c r="N5" i="12"/>
  <c r="N6" i="10"/>
  <c r="N6" i="11"/>
  <c r="N6" i="12"/>
  <c r="O6" i="10"/>
  <c r="O5" i="11"/>
  <c r="O5" i="10"/>
  <c r="O8" i="11"/>
  <c r="O6" i="12"/>
  <c r="O7" i="11"/>
  <c r="O6" i="11"/>
  <c r="O5" i="12"/>
  <c r="M5" i="10"/>
  <c r="M7" i="11"/>
  <c r="O6" i="9"/>
  <c r="N7" i="9"/>
  <c r="N6" i="9"/>
  <c r="O7" i="9"/>
  <c r="O5" i="9"/>
  <c r="N5" i="9"/>
  <c r="N8" i="7"/>
  <c r="N9" i="7"/>
  <c r="N5" i="8"/>
  <c r="N10" i="8" s="1"/>
  <c r="N7" i="7"/>
  <c r="N5" i="7"/>
  <c r="O8" i="7"/>
  <c r="O7" i="7"/>
  <c r="O6" i="7"/>
  <c r="O5" i="7"/>
  <c r="O5" i="8"/>
  <c r="O10" i="8" s="1"/>
  <c r="O9" i="7"/>
  <c r="O5" i="6"/>
  <c r="O8" i="6"/>
  <c r="N7" i="6"/>
  <c r="O7" i="6"/>
  <c r="O6" i="6"/>
  <c r="U7" i="5"/>
  <c r="N7" i="5"/>
  <c r="S7" i="5"/>
  <c r="N8" i="6" l="1"/>
  <c r="N10" i="6" s="1"/>
  <c r="N6" i="7"/>
  <c r="N10" i="7" s="1"/>
  <c r="N8" i="11"/>
  <c r="U10" i="10"/>
  <c r="S10" i="11"/>
  <c r="U10" i="9"/>
  <c r="S10" i="12"/>
  <c r="S10" i="10"/>
  <c r="U10" i="6"/>
  <c r="S10" i="9"/>
  <c r="S10" i="7"/>
  <c r="N10" i="9"/>
  <c r="AG43" i="2"/>
  <c r="AH43" i="2" s="1"/>
  <c r="AG101" i="2"/>
  <c r="AH101" i="2" s="1"/>
  <c r="AG25" i="2"/>
  <c r="AH25" i="2" s="1"/>
  <c r="AG73" i="2"/>
  <c r="AH73" i="2" s="1"/>
  <c r="AG105" i="2"/>
  <c r="AH105" i="2" s="1"/>
  <c r="AG61" i="2"/>
  <c r="AH61" i="2" s="1"/>
  <c r="AK61" i="2" s="1"/>
  <c r="AG14" i="2"/>
  <c r="AH14" i="2" s="1"/>
  <c r="AG45" i="2"/>
  <c r="AH45" i="2" s="1"/>
  <c r="AG87" i="2"/>
  <c r="AH87" i="2" s="1"/>
  <c r="AG117" i="2"/>
  <c r="AH117" i="2" s="1"/>
  <c r="AG6" i="2"/>
  <c r="AH6" i="2" s="1"/>
  <c r="AG30" i="2"/>
  <c r="AH30" i="2" s="1"/>
  <c r="AG59" i="2"/>
  <c r="AH59" i="2" s="1"/>
  <c r="AG118" i="2"/>
  <c r="AH118" i="2" s="1"/>
  <c r="AG11" i="2"/>
  <c r="AH11" i="2" s="1"/>
  <c r="AG55" i="2"/>
  <c r="AH55" i="2" s="1"/>
  <c r="AG84" i="2"/>
  <c r="AH84" i="2" s="1"/>
  <c r="AG126" i="2"/>
  <c r="AH126" i="2" s="1"/>
  <c r="AG12" i="2"/>
  <c r="AH12" i="2" s="1"/>
  <c r="AG56" i="2"/>
  <c r="AH56" i="2" s="1"/>
  <c r="AG85" i="2"/>
  <c r="AH85" i="2" s="1"/>
  <c r="AG129" i="2"/>
  <c r="AH129" i="2" s="1"/>
  <c r="AG5" i="2"/>
  <c r="AH5" i="2" s="1"/>
  <c r="AG28" i="2"/>
  <c r="AH28" i="2" s="1"/>
  <c r="AG57" i="2"/>
  <c r="AH57" i="2" s="1"/>
  <c r="AG106" i="2"/>
  <c r="AH106" i="2" s="1"/>
  <c r="AG131" i="2"/>
  <c r="AH131" i="2" s="1"/>
  <c r="AG15" i="2"/>
  <c r="AH15" i="2" s="1"/>
  <c r="AG46" i="2"/>
  <c r="AH46" i="2" s="1"/>
  <c r="AG76" i="2"/>
  <c r="AH76" i="2" s="1"/>
  <c r="AG90" i="2"/>
  <c r="AH90" i="2" s="1"/>
  <c r="AG107" i="2"/>
  <c r="AH107" i="2" s="1"/>
  <c r="AG133" i="2"/>
  <c r="AH133" i="2" s="1"/>
  <c r="AG20" i="2"/>
  <c r="AH20" i="2" s="1"/>
  <c r="AG38" i="2"/>
  <c r="AH38" i="2" s="1"/>
  <c r="AG53" i="2"/>
  <c r="AH53" i="2" s="1"/>
  <c r="AG65" i="2"/>
  <c r="AH65" i="2" s="1"/>
  <c r="AJ65" i="2" s="1"/>
  <c r="AG81" i="2"/>
  <c r="AH81" i="2" s="1"/>
  <c r="AG96" i="2"/>
  <c r="AH96" i="2" s="1"/>
  <c r="AG111" i="2"/>
  <c r="AH111" i="2" s="1"/>
  <c r="AG122" i="2"/>
  <c r="AH122" i="2" s="1"/>
  <c r="AG136" i="2"/>
  <c r="AH136" i="2" s="1"/>
  <c r="AG24" i="2"/>
  <c r="AH24" i="2" s="1"/>
  <c r="AG68" i="2"/>
  <c r="AH68" i="2" s="1"/>
  <c r="AG113" i="2"/>
  <c r="AH113" i="2" s="1"/>
  <c r="AG138" i="2"/>
  <c r="AH138" i="2" s="1"/>
  <c r="AG33" i="2"/>
  <c r="AH33" i="2" s="1"/>
  <c r="AG44" i="2"/>
  <c r="AH44" i="2" s="1"/>
  <c r="AG115" i="2"/>
  <c r="AH115" i="2" s="1"/>
  <c r="AG74" i="2"/>
  <c r="AH74" i="2" s="1"/>
  <c r="AG7" i="2"/>
  <c r="AH7" i="2" s="1"/>
  <c r="AG17" i="2"/>
  <c r="AH17" i="2" s="1"/>
  <c r="AG31" i="2"/>
  <c r="AH31" i="2" s="1"/>
  <c r="AG48" i="2"/>
  <c r="AH48" i="2" s="1"/>
  <c r="AG60" i="2"/>
  <c r="AH60" i="2" s="1"/>
  <c r="AG77" i="2"/>
  <c r="AH77" i="2" s="1"/>
  <c r="AG91" i="2"/>
  <c r="AH91" i="2" s="1"/>
  <c r="AG108" i="2"/>
  <c r="AH108" i="2" s="1"/>
  <c r="AG119" i="2"/>
  <c r="AH119" i="2" s="1"/>
  <c r="AG134" i="2"/>
  <c r="AH134" i="2" s="1"/>
  <c r="AG8" i="2"/>
  <c r="AH8" i="2" s="1"/>
  <c r="AG18" i="2"/>
  <c r="AH18" i="2" s="1"/>
  <c r="AG32" i="2"/>
  <c r="AH32" i="2" s="1"/>
  <c r="AG51" i="2"/>
  <c r="AH51" i="2" s="1"/>
  <c r="AG63" i="2"/>
  <c r="AH63" i="2" s="1"/>
  <c r="AG79" i="2"/>
  <c r="AH79" i="2" s="1"/>
  <c r="AG94" i="2"/>
  <c r="AH94" i="2" s="1"/>
  <c r="AG109" i="2"/>
  <c r="AH109" i="2" s="1"/>
  <c r="AG120" i="2"/>
  <c r="AH120" i="2" s="1"/>
  <c r="AG135" i="2"/>
  <c r="AH135" i="2" s="1"/>
  <c r="AG9" i="2"/>
  <c r="AH9" i="2" s="1"/>
  <c r="AG10" i="2"/>
  <c r="AH10" i="2" s="1"/>
  <c r="AG22" i="2"/>
  <c r="AH22" i="2" s="1"/>
  <c r="AG39" i="2"/>
  <c r="AH39" i="2" s="1"/>
  <c r="AG54" i="2"/>
  <c r="AH54" i="2" s="1"/>
  <c r="AG66" i="2"/>
  <c r="AH66" i="2" s="1"/>
  <c r="AJ66" i="2" s="1"/>
  <c r="AG82" i="2"/>
  <c r="AH82" i="2" s="1"/>
  <c r="AG97" i="2"/>
  <c r="AH97" i="2" s="1"/>
  <c r="AG112" i="2"/>
  <c r="AH112" i="2" s="1"/>
  <c r="AG124" i="2"/>
  <c r="AH124" i="2" s="1"/>
  <c r="AG137" i="2"/>
  <c r="AH137" i="2" s="1"/>
  <c r="O10" i="7"/>
  <c r="O10" i="6"/>
  <c r="P9" i="11"/>
  <c r="Q9" i="11" s="1"/>
  <c r="R9" i="11" s="1"/>
  <c r="E77" i="5" s="1"/>
  <c r="S11" i="5"/>
  <c r="U8" i="5"/>
  <c r="N5" i="5"/>
  <c r="S9" i="5"/>
  <c r="S8" i="5"/>
  <c r="N8" i="5"/>
  <c r="S10" i="5"/>
  <c r="U5" i="5"/>
  <c r="U9" i="5"/>
  <c r="S6" i="5"/>
  <c r="AJ131" i="2" l="1"/>
  <c r="AL131" i="2" s="1"/>
  <c r="AJ136" i="2"/>
  <c r="AL136" i="2" s="1"/>
  <c r="AJ126" i="2"/>
  <c r="AL126" i="2" s="1"/>
  <c r="AJ137" i="2"/>
  <c r="AL137" i="2" s="1"/>
  <c r="AJ122" i="2"/>
  <c r="AL122" i="2" s="1"/>
  <c r="AJ133" i="2"/>
  <c r="AL133" i="2" s="1"/>
  <c r="AJ124" i="2"/>
  <c r="AL124" i="2" s="1"/>
  <c r="AK60" i="2"/>
  <c r="AJ135" i="2"/>
  <c r="AL135" i="2" s="1"/>
  <c r="AJ138" i="2"/>
  <c r="AL138" i="2" s="1"/>
  <c r="AJ129" i="2"/>
  <c r="AL129" i="2" s="1"/>
  <c r="AJ118" i="2"/>
  <c r="AL118" i="2" s="1"/>
  <c r="AJ120" i="2"/>
  <c r="AL120" i="2" s="1"/>
  <c r="AJ134" i="2"/>
  <c r="AL134" i="2" s="1"/>
  <c r="AJ68" i="2"/>
  <c r="AL68" i="2" s="1"/>
  <c r="AJ119" i="2"/>
  <c r="AL119" i="2" s="1"/>
  <c r="AJ32" i="2"/>
  <c r="AL32" i="2" s="1"/>
  <c r="AJ8" i="2"/>
  <c r="AL8" i="2" s="1"/>
  <c r="AL65" i="2"/>
  <c r="AJ15" i="2"/>
  <c r="AL15" i="2" s="1"/>
  <c r="AJ94" i="2"/>
  <c r="AL94" i="2" s="1"/>
  <c r="AJ39" i="2"/>
  <c r="AL39" i="2" s="1"/>
  <c r="AJ79" i="2"/>
  <c r="AL79" i="2" s="1"/>
  <c r="AJ108" i="2"/>
  <c r="AL108" i="2" s="1"/>
  <c r="AJ74" i="2"/>
  <c r="AL74" i="2" s="1"/>
  <c r="AJ20" i="2"/>
  <c r="AL20" i="2" s="1"/>
  <c r="AJ106" i="2"/>
  <c r="AL106" i="2" s="1"/>
  <c r="AJ117" i="2"/>
  <c r="AL117" i="2" s="1"/>
  <c r="AJ101" i="2"/>
  <c r="AL101" i="2" s="1"/>
  <c r="AJ9" i="2"/>
  <c r="AL9" i="2" s="1"/>
  <c r="AJ82" i="2"/>
  <c r="AL82" i="2" s="1"/>
  <c r="AJ31" i="2"/>
  <c r="AL31" i="2" s="1"/>
  <c r="AJ46" i="2"/>
  <c r="AL46" i="2" s="1"/>
  <c r="AJ59" i="2"/>
  <c r="AL59" i="2" s="1"/>
  <c r="AJ56" i="2"/>
  <c r="AL56" i="2" s="1"/>
  <c r="AJ24" i="2"/>
  <c r="AL24" i="2" s="1"/>
  <c r="AJ112" i="2"/>
  <c r="AL112" i="2" s="1"/>
  <c r="AK113" i="2"/>
  <c r="U7" i="11" s="1"/>
  <c r="U10" i="11" s="1"/>
  <c r="AJ85" i="2"/>
  <c r="AL85" i="2" s="1"/>
  <c r="AJ105" i="2"/>
  <c r="AL105" i="2" s="1"/>
  <c r="AL66" i="2"/>
  <c r="AJ109" i="2"/>
  <c r="AL109" i="2" s="1"/>
  <c r="AJ17" i="2"/>
  <c r="AL17" i="2" s="1"/>
  <c r="AJ53" i="2"/>
  <c r="AL53" i="2" s="1"/>
  <c r="AJ30" i="2"/>
  <c r="AL30" i="2" s="1"/>
  <c r="AJ73" i="2"/>
  <c r="AL73" i="2" s="1"/>
  <c r="AJ54" i="2"/>
  <c r="AL54" i="2" s="1"/>
  <c r="AJ7" i="2"/>
  <c r="AL7" i="2" s="1"/>
  <c r="AJ38" i="2"/>
  <c r="AL38" i="2" s="1"/>
  <c r="AI12" i="2"/>
  <c r="S5" i="6" s="1"/>
  <c r="S10" i="6" s="1"/>
  <c r="AJ6" i="2"/>
  <c r="AL6" i="2" s="1"/>
  <c r="AJ25" i="2"/>
  <c r="AL25" i="2" s="1"/>
  <c r="AJ22" i="2"/>
  <c r="AL22" i="2" s="1"/>
  <c r="AJ63" i="2"/>
  <c r="AL63" i="2" s="1"/>
  <c r="AJ91" i="2"/>
  <c r="AL91" i="2" s="1"/>
  <c r="AJ115" i="2"/>
  <c r="AL115" i="2" s="1"/>
  <c r="AJ57" i="2"/>
  <c r="AL57" i="2" s="1"/>
  <c r="AJ84" i="2"/>
  <c r="AL84" i="2" s="1"/>
  <c r="AJ87" i="2"/>
  <c r="AL87" i="2" s="1"/>
  <c r="AJ43" i="2"/>
  <c r="AL43" i="2" s="1"/>
  <c r="AJ10" i="2"/>
  <c r="AL10" i="2" s="1"/>
  <c r="AJ51" i="2"/>
  <c r="AL51" i="2" s="1"/>
  <c r="AJ77" i="2"/>
  <c r="AL77" i="2" s="1"/>
  <c r="AJ44" i="2"/>
  <c r="AL44" i="2" s="1"/>
  <c r="AJ111" i="2"/>
  <c r="AL111" i="2" s="1"/>
  <c r="AJ107" i="2"/>
  <c r="AL107" i="2" s="1"/>
  <c r="AJ28" i="2"/>
  <c r="AL28" i="2" s="1"/>
  <c r="AJ55" i="2"/>
  <c r="AL55" i="2" s="1"/>
  <c r="AJ45" i="2"/>
  <c r="AL45" i="2" s="1"/>
  <c r="AJ33" i="2"/>
  <c r="AL33" i="2" s="1"/>
  <c r="AJ96" i="2"/>
  <c r="AL96" i="2" s="1"/>
  <c r="AJ90" i="2"/>
  <c r="AL90" i="2" s="1"/>
  <c r="AJ5" i="2"/>
  <c r="AL5" i="2" s="1"/>
  <c r="AJ11" i="2"/>
  <c r="AL11" i="2" s="1"/>
  <c r="AJ14" i="2"/>
  <c r="AL14" i="2" s="1"/>
  <c r="AJ97" i="2"/>
  <c r="AL97" i="2" s="1"/>
  <c r="AJ18" i="2"/>
  <c r="AL18" i="2" s="1"/>
  <c r="AJ48" i="2"/>
  <c r="AL48" i="2" s="1"/>
  <c r="AJ81" i="2"/>
  <c r="AL81" i="2" s="1"/>
  <c r="AJ76" i="2"/>
  <c r="AL76" i="2" s="1"/>
  <c r="AL61" i="2"/>
  <c r="AG121" i="2"/>
  <c r="AG88" i="2"/>
  <c r="AH88" i="2" s="1"/>
  <c r="AG92" i="2"/>
  <c r="AG47" i="2"/>
  <c r="AH47" i="2" s="1"/>
  <c r="AG75" i="2"/>
  <c r="AH75" i="2" s="1"/>
  <c r="AG70" i="2"/>
  <c r="AH70" i="2" s="1"/>
  <c r="AG21" i="2"/>
  <c r="AH21" i="2" s="1"/>
  <c r="AG64" i="2"/>
  <c r="AH64" i="2" s="1"/>
  <c r="AJ64" i="2" s="1"/>
  <c r="AG114" i="2"/>
  <c r="AG110" i="2"/>
  <c r="AG95" i="2"/>
  <c r="AH95" i="2" s="1"/>
  <c r="AG35" i="2"/>
  <c r="AH35" i="2" s="1"/>
  <c r="AG93" i="2"/>
  <c r="AC19" i="2"/>
  <c r="S5" i="5"/>
  <c r="U10" i="5"/>
  <c r="AL60" i="2" l="1"/>
  <c r="S12" i="5"/>
  <c r="AJ70" i="2"/>
  <c r="AL70" i="2" s="1"/>
  <c r="AJ75" i="2"/>
  <c r="AL75" i="2" s="1"/>
  <c r="AJ35" i="2"/>
  <c r="AL35" i="2" s="1"/>
  <c r="AJ47" i="2"/>
  <c r="AL47" i="2" s="1"/>
  <c r="AJ95" i="2"/>
  <c r="AL95" i="2" s="1"/>
  <c r="AJ88" i="2"/>
  <c r="AL88" i="2" s="1"/>
  <c r="AL12" i="2"/>
  <c r="AL113" i="2"/>
  <c r="AJ21" i="2"/>
  <c r="AL21" i="2" s="1"/>
  <c r="AH110" i="2"/>
  <c r="P7" i="11"/>
  <c r="Q7" i="11" s="1"/>
  <c r="R7" i="11" s="1"/>
  <c r="E73" i="5" s="1"/>
  <c r="AH114" i="2"/>
  <c r="AH121" i="2"/>
  <c r="AH93" i="2"/>
  <c r="AH92" i="2"/>
  <c r="K43" i="3"/>
  <c r="AC130" i="2" s="1"/>
  <c r="J43" i="3"/>
  <c r="M6" i="10" s="1"/>
  <c r="M10" i="10" s="1"/>
  <c r="I43" i="3"/>
  <c r="H43" i="3"/>
  <c r="G43" i="3"/>
  <c r="AC42" i="2" s="1"/>
  <c r="F43" i="3"/>
  <c r="AC34" i="2" s="1"/>
  <c r="D43" i="3"/>
  <c r="AC23" i="2" s="1"/>
  <c r="M9" i="5"/>
  <c r="AL64" i="2" l="1"/>
  <c r="AJ114" i="2"/>
  <c r="AL114" i="2" s="1"/>
  <c r="AJ110" i="2"/>
  <c r="T7" i="11" s="1"/>
  <c r="AK121" i="2"/>
  <c r="U5" i="12" s="1"/>
  <c r="U10" i="12" s="1"/>
  <c r="AJ92" i="2"/>
  <c r="T5" i="10" s="1"/>
  <c r="AJ93" i="2"/>
  <c r="P5" i="10"/>
  <c r="AF19" i="2"/>
  <c r="AG19" i="2" s="1"/>
  <c r="AH19" i="2" s="1"/>
  <c r="U11" i="5"/>
  <c r="AL110" i="2" l="1"/>
  <c r="AL93" i="2"/>
  <c r="AL121" i="2"/>
  <c r="AL92" i="2"/>
  <c r="AJ19" i="2"/>
  <c r="AL19" i="2" s="1"/>
  <c r="Q5" i="10"/>
  <c r="AF23" i="2"/>
  <c r="AG23" i="2" s="1"/>
  <c r="AH23" i="2" s="1"/>
  <c r="AF98" i="2"/>
  <c r="AF42" i="2"/>
  <c r="AG42" i="2" s="1"/>
  <c r="AH42" i="2" s="1"/>
  <c r="AF34" i="2"/>
  <c r="AG34" i="2" s="1"/>
  <c r="AH34" i="2" s="1"/>
  <c r="M7" i="9"/>
  <c r="M8" i="6"/>
  <c r="P8" i="6" s="1"/>
  <c r="Q8" i="6" s="1"/>
  <c r="R8" i="6" s="1"/>
  <c r="E64" i="5" s="1"/>
  <c r="M5" i="8"/>
  <c r="M8" i="11"/>
  <c r="M6" i="11"/>
  <c r="M7" i="7"/>
  <c r="P7" i="7" s="1"/>
  <c r="Q7" i="7" s="1"/>
  <c r="R7" i="7" s="1"/>
  <c r="E66" i="5" s="1"/>
  <c r="M5" i="9"/>
  <c r="M6" i="9" l="1"/>
  <c r="M10" i="9" s="1"/>
  <c r="AJ34" i="2"/>
  <c r="AL34" i="2" s="1"/>
  <c r="AJ42" i="2"/>
  <c r="AL42" i="2" s="1"/>
  <c r="AJ23" i="2"/>
  <c r="AL23" i="2" s="1"/>
  <c r="M5" i="11"/>
  <c r="M10" i="11" s="1"/>
  <c r="M6" i="12"/>
  <c r="M5" i="12"/>
  <c r="M9" i="7"/>
  <c r="P9" i="7" s="1"/>
  <c r="Q9" i="7" s="1"/>
  <c r="R9" i="7" s="1"/>
  <c r="E61" i="5" s="1"/>
  <c r="M6" i="7"/>
  <c r="P6" i="7" s="1"/>
  <c r="Q6" i="7" s="1"/>
  <c r="R6" i="7" s="1"/>
  <c r="E63" i="5" s="1"/>
  <c r="M5" i="7"/>
  <c r="AG98" i="2"/>
  <c r="P5" i="8"/>
  <c r="M10" i="8"/>
  <c r="R5" i="10"/>
  <c r="E76" i="5" s="1"/>
  <c r="M7" i="6"/>
  <c r="M6" i="6"/>
  <c r="P6" i="6" s="1"/>
  <c r="Q6" i="6" s="1"/>
  <c r="R6" i="6" s="1"/>
  <c r="E58" i="5" s="1"/>
  <c r="M5" i="6"/>
  <c r="AF13" i="2"/>
  <c r="O7" i="5"/>
  <c r="M10" i="5"/>
  <c r="M8" i="5"/>
  <c r="M7" i="5"/>
  <c r="P7" i="6" l="1"/>
  <c r="Q7" i="6" s="1"/>
  <c r="R7" i="6" s="1"/>
  <c r="E68" i="5" s="1"/>
  <c r="M10" i="12"/>
  <c r="N10" i="10"/>
  <c r="P10" i="8"/>
  <c r="Q5" i="8"/>
  <c r="Q10" i="8" s="1"/>
  <c r="AF69" i="2"/>
  <c r="AG69" i="2" s="1"/>
  <c r="AH69" i="2" s="1"/>
  <c r="M8" i="7"/>
  <c r="P8" i="7" s="1"/>
  <c r="Q8" i="7" s="1"/>
  <c r="R8" i="7" s="1"/>
  <c r="E70" i="5" s="1"/>
  <c r="AH98" i="2"/>
  <c r="O10" i="10"/>
  <c r="P5" i="7"/>
  <c r="AF4" i="2"/>
  <c r="AG4" i="2" s="1"/>
  <c r="AH4" i="2" s="1"/>
  <c r="AJ4" i="2" s="1"/>
  <c r="AF127" i="2"/>
  <c r="AG127" i="2" s="1"/>
  <c r="AH127" i="2" s="1"/>
  <c r="AF36" i="2"/>
  <c r="AG36" i="2" s="1"/>
  <c r="AH36" i="2" s="1"/>
  <c r="AF128" i="2"/>
  <c r="AG128" i="2" s="1"/>
  <c r="AH128" i="2" s="1"/>
  <c r="AF86" i="2"/>
  <c r="AG86" i="2" s="1"/>
  <c r="AH86" i="2" s="1"/>
  <c r="AF78" i="2"/>
  <c r="AG78" i="2" s="1"/>
  <c r="AH78" i="2" s="1"/>
  <c r="AF125" i="2"/>
  <c r="AG125" i="2" s="1"/>
  <c r="AH125" i="2" s="1"/>
  <c r="AF62" i="2"/>
  <c r="AG62" i="2" s="1"/>
  <c r="AH62" i="2" s="1"/>
  <c r="AK62" i="2" s="1"/>
  <c r="U6" i="7" s="1"/>
  <c r="U10" i="7" s="1"/>
  <c r="AF102" i="2"/>
  <c r="AG102" i="2" s="1"/>
  <c r="AH102" i="2" s="1"/>
  <c r="AF72" i="2"/>
  <c r="AG72" i="2" s="1"/>
  <c r="AH72" i="2" s="1"/>
  <c r="AF80" i="2"/>
  <c r="AF100" i="2"/>
  <c r="AF50" i="2"/>
  <c r="AG50" i="2" s="1"/>
  <c r="AH50" i="2" s="1"/>
  <c r="AF71" i="2"/>
  <c r="AG71" i="2" s="1"/>
  <c r="AH71" i="2" s="1"/>
  <c r="AF27" i="2"/>
  <c r="AG27" i="2" s="1"/>
  <c r="AH27" i="2" s="1"/>
  <c r="AF132" i="2"/>
  <c r="AG132" i="2" s="1"/>
  <c r="AH132" i="2" s="1"/>
  <c r="AF26" i="2"/>
  <c r="AG26" i="2" s="1"/>
  <c r="AH26" i="2" s="1"/>
  <c r="AF40" i="2"/>
  <c r="AG40" i="2" s="1"/>
  <c r="AH40" i="2" s="1"/>
  <c r="AF104" i="2"/>
  <c r="AF89" i="2"/>
  <c r="AF130" i="2"/>
  <c r="AF41" i="2"/>
  <c r="AG41" i="2" s="1"/>
  <c r="AH41" i="2" s="1"/>
  <c r="AF16" i="2"/>
  <c r="AG16" i="2" s="1"/>
  <c r="AH16" i="2" s="1"/>
  <c r="AF83" i="2"/>
  <c r="AF123" i="2"/>
  <c r="AF29" i="2"/>
  <c r="AG29" i="2" s="1"/>
  <c r="AH29" i="2" s="1"/>
  <c r="AF116" i="2"/>
  <c r="AF49" i="2"/>
  <c r="AG49" i="2" s="1"/>
  <c r="AH49" i="2" s="1"/>
  <c r="AF67" i="2"/>
  <c r="AG67" i="2" s="1"/>
  <c r="AH67" i="2" s="1"/>
  <c r="AF58" i="2"/>
  <c r="AG58" i="2" s="1"/>
  <c r="AH58" i="2" s="1"/>
  <c r="AF139" i="2"/>
  <c r="AG139" i="2" s="1"/>
  <c r="AH139" i="2" s="1"/>
  <c r="AF103" i="2"/>
  <c r="AG103" i="2" s="1"/>
  <c r="AH103" i="2" s="1"/>
  <c r="AF37" i="2"/>
  <c r="AG37" i="2" s="1"/>
  <c r="AH37" i="2" s="1"/>
  <c r="AF52" i="2"/>
  <c r="AG52" i="2" s="1"/>
  <c r="AH52" i="2" s="1"/>
  <c r="AG13" i="2"/>
  <c r="AH13" i="2" s="1"/>
  <c r="U6" i="5"/>
  <c r="M11" i="5"/>
  <c r="O9" i="5"/>
  <c r="P7" i="5"/>
  <c r="N9" i="5"/>
  <c r="Q7" i="5"/>
  <c r="U12" i="5" l="1"/>
  <c r="AJ67" i="2"/>
  <c r="T7" i="7" s="1"/>
  <c r="AJ98" i="2"/>
  <c r="T6" i="10" s="1"/>
  <c r="T10" i="10" s="1"/>
  <c r="AJ128" i="2"/>
  <c r="AL128" i="2" s="1"/>
  <c r="AJ127" i="2"/>
  <c r="AL127" i="2" s="1"/>
  <c r="AJ132" i="2"/>
  <c r="AL132" i="2" s="1"/>
  <c r="AJ139" i="2"/>
  <c r="AL139" i="2" s="1"/>
  <c r="AJ125" i="2"/>
  <c r="AL125" i="2" s="1"/>
  <c r="AJ13" i="2"/>
  <c r="AL13" i="2" s="1"/>
  <c r="AJ36" i="2"/>
  <c r="AL36" i="2" s="1"/>
  <c r="AJ52" i="2"/>
  <c r="AL52" i="2" s="1"/>
  <c r="AJ29" i="2"/>
  <c r="AL29" i="2" s="1"/>
  <c r="AJ40" i="2"/>
  <c r="AL40" i="2" s="1"/>
  <c r="AJ72" i="2"/>
  <c r="AL72" i="2" s="1"/>
  <c r="AJ58" i="2"/>
  <c r="AL58" i="2" s="1"/>
  <c r="AJ71" i="2"/>
  <c r="AL71" i="2" s="1"/>
  <c r="AJ50" i="2"/>
  <c r="AL50" i="2" s="1"/>
  <c r="AJ69" i="2"/>
  <c r="T8" i="7" s="1"/>
  <c r="AJ37" i="2"/>
  <c r="AL37" i="2" s="1"/>
  <c r="AJ26" i="2"/>
  <c r="AL26" i="2" s="1"/>
  <c r="AJ102" i="2"/>
  <c r="AL102" i="2" s="1"/>
  <c r="AJ41" i="2"/>
  <c r="T8" i="6" s="1"/>
  <c r="AJ78" i="2"/>
  <c r="T5" i="8" s="1"/>
  <c r="T10" i="8" s="1"/>
  <c r="AJ86" i="2"/>
  <c r="AL86" i="2" s="1"/>
  <c r="AJ49" i="2"/>
  <c r="AJ103" i="2"/>
  <c r="AL103" i="2" s="1"/>
  <c r="AL62" i="2"/>
  <c r="AJ16" i="2"/>
  <c r="AL16" i="2" s="1"/>
  <c r="AJ27" i="2"/>
  <c r="AL27" i="2" s="1"/>
  <c r="M10" i="7"/>
  <c r="R5" i="8"/>
  <c r="AG130" i="2"/>
  <c r="P6" i="10"/>
  <c r="AG104" i="2"/>
  <c r="AG100" i="2"/>
  <c r="AG83" i="2"/>
  <c r="AH83" i="2" s="1"/>
  <c r="P6" i="9"/>
  <c r="Q6" i="9" s="1"/>
  <c r="R6" i="9" s="1"/>
  <c r="E72" i="5" s="1"/>
  <c r="AG116" i="2"/>
  <c r="AG89" i="2"/>
  <c r="AH89" i="2" s="1"/>
  <c r="P7" i="9"/>
  <c r="Q7" i="9" s="1"/>
  <c r="R7" i="9" s="1"/>
  <c r="E62" i="5" s="1"/>
  <c r="P10" i="7"/>
  <c r="Q5" i="7"/>
  <c r="Q10" i="7" s="1"/>
  <c r="AG123" i="2"/>
  <c r="AG80" i="2"/>
  <c r="AH80" i="2" s="1"/>
  <c r="P5" i="6"/>
  <c r="M10" i="6"/>
  <c r="T9" i="5"/>
  <c r="P6" i="5"/>
  <c r="O6" i="5"/>
  <c r="M6" i="5"/>
  <c r="M5" i="5"/>
  <c r="N6" i="5"/>
  <c r="Q6" i="5"/>
  <c r="T7" i="5"/>
  <c r="AL67" i="2" l="1"/>
  <c r="AL98" i="2"/>
  <c r="R10" i="8"/>
  <c r="E57" i="5"/>
  <c r="T5" i="6"/>
  <c r="T9" i="7"/>
  <c r="T5" i="7"/>
  <c r="AL78" i="2"/>
  <c r="AL41" i="2"/>
  <c r="T6" i="6"/>
  <c r="AL49" i="2"/>
  <c r="AL4" i="2"/>
  <c r="AL69" i="2"/>
  <c r="T6" i="7"/>
  <c r="AJ80" i="2"/>
  <c r="T5" i="9" s="1"/>
  <c r="AJ83" i="2"/>
  <c r="T6" i="9" s="1"/>
  <c r="T7" i="6"/>
  <c r="AJ89" i="2"/>
  <c r="T7" i="9" s="1"/>
  <c r="M12" i="5"/>
  <c r="AH130" i="2"/>
  <c r="P6" i="12"/>
  <c r="Q6" i="12" s="1"/>
  <c r="R6" i="12" s="1"/>
  <c r="E59" i="5" s="1"/>
  <c r="R5" i="7"/>
  <c r="N10" i="11"/>
  <c r="Q6" i="10"/>
  <c r="P10" i="10"/>
  <c r="AH123" i="2"/>
  <c r="AH100" i="2"/>
  <c r="P5" i="9"/>
  <c r="O10" i="9"/>
  <c r="AH104" i="2"/>
  <c r="P6" i="11"/>
  <c r="Q6" i="11" s="1"/>
  <c r="R6" i="11" s="1"/>
  <c r="E65" i="5" s="1"/>
  <c r="N10" i="12"/>
  <c r="AH116" i="2"/>
  <c r="P8" i="11"/>
  <c r="Q8" i="11" s="1"/>
  <c r="R8" i="11" s="1"/>
  <c r="E75" i="5" s="1"/>
  <c r="Q5" i="6"/>
  <c r="Q10" i="6" s="1"/>
  <c r="P10" i="6"/>
  <c r="R7" i="5"/>
  <c r="P9" i="5"/>
  <c r="N11" i="5"/>
  <c r="N10" i="5"/>
  <c r="P5" i="5"/>
  <c r="O8" i="5"/>
  <c r="O5" i="5"/>
  <c r="AJ123" i="2" l="1"/>
  <c r="T5" i="12" s="1"/>
  <c r="R10" i="7"/>
  <c r="E69" i="5"/>
  <c r="AJ130" i="2"/>
  <c r="T6" i="12" s="1"/>
  <c r="AL89" i="2"/>
  <c r="T10" i="7"/>
  <c r="T10" i="6"/>
  <c r="AL80" i="2"/>
  <c r="AL83" i="2"/>
  <c r="T10" i="9"/>
  <c r="AJ116" i="2"/>
  <c r="T8" i="11" s="1"/>
  <c r="AJ104" i="2"/>
  <c r="T6" i="11" s="1"/>
  <c r="AJ100" i="2"/>
  <c r="T5" i="11" s="1"/>
  <c r="O10" i="12"/>
  <c r="N12" i="5"/>
  <c r="P5" i="12"/>
  <c r="R6" i="10"/>
  <c r="Q10" i="10"/>
  <c r="Q5" i="9"/>
  <c r="Q10" i="9" s="1"/>
  <c r="P10" i="9"/>
  <c r="O10" i="11"/>
  <c r="P5" i="11"/>
  <c r="R5" i="6"/>
  <c r="R6" i="5"/>
  <c r="Q8" i="5"/>
  <c r="T5" i="5"/>
  <c r="T8" i="5"/>
  <c r="T6" i="5"/>
  <c r="O11" i="5"/>
  <c r="Q5" i="5"/>
  <c r="O10" i="5"/>
  <c r="Q9" i="5"/>
  <c r="P8" i="5"/>
  <c r="T10" i="12" l="1"/>
  <c r="R10" i="6"/>
  <c r="E56" i="5"/>
  <c r="AL123" i="2"/>
  <c r="AL130" i="2"/>
  <c r="R10" i="10"/>
  <c r="E74" i="5"/>
  <c r="AL100" i="2"/>
  <c r="T10" i="11"/>
  <c r="AL104" i="2"/>
  <c r="AL116" i="2"/>
  <c r="R5" i="9"/>
  <c r="O12" i="5"/>
  <c r="P10" i="12"/>
  <c r="Q5" i="12"/>
  <c r="Q10" i="12" s="1"/>
  <c r="Q5" i="11"/>
  <c r="P10" i="11"/>
  <c r="T11" i="5"/>
  <c r="R5" i="5"/>
  <c r="R9" i="5"/>
  <c r="T10" i="5"/>
  <c r="P10" i="5"/>
  <c r="Q11" i="5"/>
  <c r="P11" i="5"/>
  <c r="R10" i="9" l="1"/>
  <c r="E71" i="5"/>
  <c r="T12" i="5"/>
  <c r="R5" i="12"/>
  <c r="P12" i="5"/>
  <c r="R5" i="11"/>
  <c r="Q10" i="11"/>
  <c r="R8" i="5"/>
  <c r="Q10" i="5"/>
  <c r="R10" i="11" l="1"/>
  <c r="E67" i="5"/>
  <c r="R10" i="12"/>
  <c r="E60" i="5"/>
  <c r="Q12" i="5"/>
  <c r="R10" i="5"/>
  <c r="R11" i="5"/>
  <c r="R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tc={74317B07-0383-4D04-892E-0A2C435A40AA}</author>
    <author>tc={1523D3D1-84E5-4D8A-8689-54E5D1710F5E}</author>
    <author>tc={79E92106-016F-4BA0-866F-B1D224463655}</author>
    <author>tc={266CA398-A800-4392-87C9-D07DEFF91109}</author>
    <author>tc={C6639A55-EB83-4858-8647-39ADEEB20F2C}</author>
    <author>tc={F76D1244-7AA0-4D53-A284-F72F07361BD9}</author>
    <author>tc={A7A7177C-53EC-4ECE-80CD-80B4F835E374}</author>
    <author>tc={48B86794-FC76-440D-A742-BC5EDEF245D8}</author>
    <author>tc={740CA8FD-229B-46A5-AF75-D636EB1EE50F}</author>
    <author>tc={C291E318-8794-4524-9D10-BE0DD324EA38}</author>
    <author>tc={3372DE9C-C73C-436C-9396-807BEA5CC1AF}</author>
    <author>tc={7F3A9AC5-BF8A-4F20-9FB0-54AA7698036E}</author>
    <author>tc={1F25A7DE-4FCF-4ADC-9210-C14E5C67D476}</author>
    <author>tc={DD211B2E-A026-4052-BC8E-FEB49846BD5E}</author>
    <author>tc={723C8BB4-47EE-43E7-A9C2-CBB1DC9A85C9}</author>
    <author>tc={6A4749DB-BC0E-472E-84E2-E42B8D7BCED8}</author>
    <author>tc={7952F069-DA12-4C9C-89E0-D34CEF7A254A}</author>
    <author>tc={153C1E51-06F8-4FCB-8F4F-D265F1D75716}</author>
    <author>tc={CA7B138F-EC8D-4921-8D66-80B5444E1B1E}</author>
    <author>tc={10F06A0C-206D-42CF-806E-C35BFA945B28}</author>
    <author>tc={9835D360-8BED-443A-BD8B-8CBD8F4CCAD0}</author>
    <author>tc={3399BCC8-5885-4A8B-B88A-FBD83076B03D}</author>
    <author>tc={019B81DB-9D15-48E1-9D96-2C9349C97F0A}</author>
    <author>tc={EFFE6BDC-CDB8-4199-8A94-B0C3210EF742}</author>
    <author>tc={8900E724-430B-4106-8995-D20395056A7E}</author>
  </authors>
  <commentList>
    <comment ref="H14" authorId="0" shapeId="0" xr:uid="{74317B07-0383-4D04-892E-0A2C435A40AA}">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+ 3,8 km objazd piaszczystymi drogami w złym stanie</t>
      </text>
    </comment>
    <comment ref="H15" authorId="1" shapeId="0" xr:uid="{1523D3D1-84E5-4D8A-8689-54E5D1710F5E}">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objazd ok 3,8 km piaszczystymi i trudnymi do przejazdu drogami gruntowymi</t>
      </text>
    </comment>
    <comment ref="B36" authorId="2" shapeId="0" xr:uid="{79E92106-016F-4BA0-866F-B1D224463655}">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Wariant 1 wyjazdu z Półczynka - dojazdu w pobliże Browaru Bytów</t>
      </text>
    </comment>
    <comment ref="W38" authorId="3" shapeId="0" xr:uid="{266CA398-A800-4392-87C9-D07DEFF91109}">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remont i budowa ciągów pieszo - rowerowych - jaka nawierzchnia/szerokosć?</t>
      </text>
    </comment>
    <comment ref="W49" authorId="4" shapeId="0" xr:uid="{C6639A55-EB83-4858-8647-39ADEEB20F2C}">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remont istniejącej drogi asfaltowej w administracji Lasów Państwowych</t>
      </text>
    </comment>
    <comment ref="B56" authorId="5" shapeId="0" xr:uid="{F76D1244-7AA0-4D53-A284-F72F07361BD9}">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I Wariant poprowadzenia trasy do miasta Kościerzyny</t>
      </text>
    </comment>
    <comment ref="V59" authorId="6" shapeId="0" xr:uid="{A7A7177C-53EC-4ECE-80CD-80B4F835E374}">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 fazie projektowania droga rowerowa (wspólny projekt gminy i miasta Kościerzyna w ramach ZIT). Przewidywana realizacja - 2019/2020</t>
      </text>
    </comment>
    <comment ref="V60" authorId="7" shapeId="0" xr:uid="{48B86794-FC76-440D-A742-BC5EDEF245D8}">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 fazie projektowania droga rowerowa (wspólny projekt gminy i miasta Kościerzyna w ramach ZIT). Przewidywana realizacja - 2019/2020.</t>
      </text>
    </comment>
    <comment ref="B64" authorId="8" shapeId="0" xr:uid="{740CA8FD-229B-46A5-AF75-D636EB1EE50F}">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I Wariant poprowadzenia trasy do miasta Kościerzyny</t>
      </text>
    </comment>
    <comment ref="W71" authorId="9" shapeId="0" xr:uid="{C291E318-8794-4524-9D10-BE0DD324EA38}">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poprawa nawierzchni drogi gruntowej w ruchu ogólnym</t>
      </text>
    </comment>
    <comment ref="J86" authorId="10" shapeId="0" xr:uid="{3372DE9C-C73C-436C-9396-807BEA5CC1AF}">
      <text>
        <t xml:space="preserve">[Komentarz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1 Alternatywa: Odcinek ok. 100 metrów (od ul. Dworcowej do początku tunelu) - "wąskie gardło". 
Alternatywą jest poprowadzenie trasy przez teren kolejowy, wzdłuż torów kolejowych od budynku dworca do wjazdu w tunel - wówczas skrót trasy o ok. 150 m, łatwiejsza organizacja ruchu (uniknięcie "wąskiego gardła").
</t>
      </text>
    </comment>
    <comment ref="B87" authorId="11" shapeId="0" xr:uid="{7F3A9AC5-BF8A-4F20-9FB0-54AA7698036E}">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Wariant I poprowadzenia trasy wyjazdu z Pszczółek do Tczewa</t>
      </text>
    </comment>
    <comment ref="B88" authorId="12" shapeId="0" xr:uid="{1F25A7DE-4FCF-4ADC-9210-C14E5C67D476}">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Trasa przez Gminę Suchy Dąb wyłącznie w przypadku wybrania Wariantu I w Gminie Pszczółki</t>
      </text>
    </comment>
    <comment ref="W90" authorId="13" shapeId="0" xr:uid="{DD211B2E-A026-4052-BC8E-FEB49846BD5E}">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poprawa nawierzchni drogi lokalnej</t>
      </text>
    </comment>
    <comment ref="V96" authorId="14" shapeId="0" xr:uid="{723C8BB4-47EE-43E7-A9C2-CBB1DC9A85C9}">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Ograniczone możliwości wybudowania drogi rowerowej i ciągów pieszo-rowerowych (wąski wiadukt i pobocza).</t>
      </text>
    </comment>
    <comment ref="W138" authorId="15" shapeId="0" xr:uid="{6A4749DB-BC0E-472E-84E2-E42B8D7BCED8}">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odcinkowa poprawa nawierzchni w ruchu ogólnym</t>
      </text>
    </comment>
    <comment ref="B142" authorId="16" shapeId="0" xr:uid="{7952F069-DA12-4C9C-89E0-D34CEF7A254A}">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Wariant alternatywny od poprowadzenia trasy po linii kolejowej nr 212 (Półczynek - Bytów).
Realizacja trasy w tym wariancie wydłuża ją o 1,4 km (wówczas dalszy kilometraż należy liczyć wg tego wariantu, tj. od km 56,1 jako koniec tego odcinka.  
Ten wariant jest znacznie gorszy dla rowerzystów od poprowadzenia trasy wzdłuż linii kolejowej, ponieważ wydłuża ją, powoduje konieczność sporych podjazdów (od Bytowa na Chomice i od Półczynka na Chomice) oraz prowadzi w ruchu ogólnym przez dość ruchliwą drogę Chomice - Bytów. 
ALTERNATYWA DLA 01/03/02</t>
      </text>
    </comment>
    <comment ref="W142" authorId="17" shapeId="0" xr:uid="{153C1E51-06F8-4FCB-8F4F-D265F1D75716}">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utwardzenie drogi gminnej</t>
      </text>
    </comment>
    <comment ref="B143" authorId="18" shapeId="0" xr:uid="{CA7B138F-EC8D-4921-8D66-80B5444E1B1E}">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Łącznik</t>
      </text>
    </comment>
    <comment ref="B144" authorId="19" shapeId="0" xr:uid="{10F06A0C-206D-42CF-806E-C35BFA945B28}">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II Wariant - alternatywny do 02/02/05-08</t>
      </text>
    </comment>
    <comment ref="B145" authorId="20" shapeId="0" xr:uid="{9835D360-8BED-443A-BD8B-8CBD8F4CCAD0}">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Wariant alternatywny wobec 02/03/01-03</t>
      </text>
    </comment>
    <comment ref="B147" authorId="21" shapeId="0" xr:uid="{3399BCC8-5885-4A8B-B88A-FBD83076B03D}">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Wariant II - alternatywny dla 04/02/05</t>
      </text>
    </comment>
    <comment ref="B148" authorId="22" shapeId="0" xr:uid="{019B81DB-9D15-48E1-9D96-2C9349C97F0A}">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Wariant I - alternatywny dojazdu do miasta Tczew, wynikający z obrania trasy alternatywnej do Wariantu I w gminie Pszczółki, przez Miłobądz - Zajączkowo - Wybudowane - Zajączkowo</t>
      </text>
    </comment>
    <comment ref="B151" authorId="23" shapeId="0" xr:uid="{EFFE6BDC-CDB8-4199-8A94-B0C3210EF742}">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Wariant II - alternatywny dla  05/01/01 - dojazdu do miasta Tczew, przez Miłobądz - Dąbrówkę Tczewską - Szpęgawę</t>
      </text>
    </comment>
    <comment ref="B156" authorId="24" shapeId="0" xr:uid="{8900E724-430B-4106-8995-D20395056A7E}">
      <text>
        <t xml:space="preserve">[Komentarz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Propozycja przebiegu wariantu trasy z Malborka do Elbląga - alternatywna dla 06/04/06 - 07. 
Warunkiem jest wybudowanie ciągłej drogi rowerowej wzdłuż DK 22 na tym odcinku. 
Trasa znacznie mniej atrakcyjna, niż prowadzona w wariancie podstawowym (dawnymi liniami kolejowymi, drogami lokalnymi i drogą wojewódzką nr 515 w kierunku na Dzierzgoń i Myślice). 
Prowadzi przez płaskie tereny, mało atrakcyjne, wzdłuż ruchliwej drogi krajowej (hałas, spaliny). 
Rekomenduje się traktować ją jako element uzupełniający, zapewniający połączenie trasy "Subregionalnej" ze szlakiem Green Velo oraz EuroVelo 10/13 do czasu wybudowania połączenia z Malborka na Dzierzgoń, Myślice i dalej, w kierunku Małdyt, Ostródy i Olsztyna w województwie warmińsko-mazurskim.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tc={3B86C818-0700-4363-92F5-56D06479DBE5}</author>
    <author>tc={4F5AEAFB-EFA2-4C98-AE6E-94FEDD414A0E}</author>
  </authors>
  <commentList>
    <comment ref="H33" authorId="0" shapeId="0" xr:uid="{3B86C818-0700-4363-92F5-56D06479DBE5}">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Łącznik</t>
      </text>
    </comment>
    <comment ref="I33" authorId="1" shapeId="0" xr:uid="{4F5AEAFB-EFA2-4C98-AE6E-94FEDD414A0E}">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II Wariant - alternatywny do 02/02/05-08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tc={BD36DB05-3FB8-470C-A9FB-D69ABFCE17A7}</author>
    <author>tc={3270E5C7-FFF0-4708-8929-9775390AAC8D}</author>
    <author>tc={367E162C-884A-4755-B01E-0FDA8BA64A05}</author>
    <author>tc={B0DDE037-5889-4EDB-9A83-A86D462CC076}</author>
  </authors>
  <commentList>
    <comment ref="J11" authorId="0" shapeId="0" xr:uid="{BD36DB05-3FB8-470C-A9FB-D69ABFCE17A7}">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tablica i informacja o wiadukcie nad Studnicą;
możliwość wytyczenia ścieżki spacerowej do tego wiaduktu (i dalej do stacji PKP Miastko) wraz
z urządzeniem punktu widokowego na przyczółkach mostu od strony zachodniej Studnicy (już
poza trasą);</t>
      </text>
    </comment>
    <comment ref="X22" authorId="1" shapeId="0" xr:uid="{3270E5C7-FFF0-4708-8929-9775390AAC8D}">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100 drzew</t>
      </text>
    </comment>
    <comment ref="F34" authorId="2" shapeId="0" xr:uid="{367E162C-884A-4755-B01E-0FDA8BA64A05}">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tablica i ławka oraz śmietnik</t>
      </text>
    </comment>
    <comment ref="AK159" authorId="3" shapeId="0" xr:uid="{B0DDE037-5889-4EDB-9A83-A86D462CC076}">
      <text>
        <t xml:space="preserve">[Komentarz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Poprowadzenie trasy wzdłuż drogi wojewódzkiej nr 515 jest zasadne z uwagi na potrzeby komunikacyjne i bezpieczeństwo mieszkańców. Przy drodze wojewódzkiej nr 515 znajduje się duża wieś Kalwa, ponadto wsie Tropy Sztumskie, Ramoty, Poliksy. Bepośrednie połączenie z Malborkiem i Dzierzgoniem pozwoliłoby zwiększyć ruch lokalny i bezpieczeństwo rowerzystów wzdłuż drogi wojewódzkiej nr 515.
Taki przebieg pozwala uniknąć kosztochłonnych inwestycji w gminie Stary Targ (drogi lokalne i nasyp, prowadzący przez Szropy i Łozę). Są to rzadko zasiedlone tereny, więc trasa rowerowa po drodze lokalnej i dawnych liniach kolejowych nie będzie mocno użytkowana w ruchu lokalnym. 
Przebieg po drodze wojewódzkiej jest jednak znacznie mniej atrakcyjny turystycznie, nie pozwala wykorzystać potencjału turystycznego, jakim są w tym rejonie nieczynne linie kolejowe, prowadzące z dala od dróg publicznych i ciekawe zabytki, jak np. Waplewo Wielkie. Ponadto tak długi odcinek przy drodze nie jest przyjemny dla rowerzystów (hałas, spaliny). 
Jednocześnie budowa drogi rowerowej na tak długim odcinku drogi wojewódzkiej będzie bardzo kosztowna z uwagi na pagórkowaty teren, liczne wykopy i nasypy, którymi prowadzi droga, konieczność wykupu gruntów i poszerzania podbudowy drogi na wielu odcinkach. 
Niestety, nie istnieje rozwiązanie kompromisowe.
</t>
      </text>
    </comment>
  </commentList>
</comments>
</file>

<file path=xl/sharedStrings.xml><?xml version="1.0" encoding="utf-8"?>
<sst xmlns="http://schemas.openxmlformats.org/spreadsheetml/2006/main" count="1947" uniqueCount="1076">
  <si>
    <t xml:space="preserve">numer karty zadań </t>
  </si>
  <si>
    <t>powiat</t>
  </si>
  <si>
    <t>Partner</t>
  </si>
  <si>
    <t>Dodatkowy podmiot zaangażowany</t>
  </si>
  <si>
    <t>przebieg</t>
  </si>
  <si>
    <t>długość odcinka (km)</t>
  </si>
  <si>
    <t>stan aktualny</t>
  </si>
  <si>
    <t>stan docelowy</t>
  </si>
  <si>
    <t>nowa, wydzielona droga rowerowa
[km]</t>
  </si>
  <si>
    <t>nowy, wydzielony ciąg pieszo - rowerowy
[km]</t>
  </si>
  <si>
    <t>droga publiczna (wymagana poprawa nawierzchni)
[km]</t>
  </si>
  <si>
    <t>droga publiczna (wymagane uspokojenie ruchu)
[km]</t>
  </si>
  <si>
    <t>istniejące drogi rowerowe</t>
  </si>
  <si>
    <t>istniejące ciągi pieszo-rowerowe</t>
  </si>
  <si>
    <t>istniejące odcinki w ruchu ogólnym</t>
  </si>
  <si>
    <t>inne</t>
  </si>
  <si>
    <t>rekomendowany zakres inwestycji</t>
  </si>
  <si>
    <t>rodzaj zastosowanej 
nawierzchni</t>
  </si>
  <si>
    <t>01/01/01</t>
  </si>
  <si>
    <t>-</t>
  </si>
  <si>
    <t>Lokalna Grupa Działania Dorzecze Słupi</t>
  </si>
  <si>
    <t xml:space="preserve">Oznakowanie trasy </t>
  </si>
  <si>
    <t>01/01/02</t>
  </si>
  <si>
    <t>01/01/03</t>
  </si>
  <si>
    <t>01/01/04</t>
  </si>
  <si>
    <t>01/01/06</t>
  </si>
  <si>
    <t>bytowski</t>
  </si>
  <si>
    <t>Miastko</t>
  </si>
  <si>
    <t>Granica województwa - Krzeszewo - Wołcza Wielka (skrzyżowanie z drogą powiatową na Bobięcino).</t>
  </si>
  <si>
    <t xml:space="preserve">Droga powiatowa o nawierzchni niskiej i średniej jakości (popękany, bardzo stary asfalt). Droga o dość małym natężeniu ruchu. Stan nawierzchni wymusza ograniczenie prędkości pojazdów, a sama droga nie ma dużego znaczenia komunikacyjnego (głównie ruch lokalny). Z tego powodu na tym odcinku nie są w zasadzie wymagane inwestycje poza oznakowaniem (szlak rowerowy w ruchu ogólnym). </t>
  </si>
  <si>
    <t xml:space="preserve">Oznakowania trasa rowerowa, poprowadzona w ruchu ogólnym, po istniejącej nawierzchni. </t>
  </si>
  <si>
    <t>asfalt/bitumiczna</t>
  </si>
  <si>
    <t>Miejscowość Wołcza Wielka (od skrzyżowania z drogą powiatową na Bobięcino, do skrzyżowania z drogą powiatową na Wołczę Małą).</t>
  </si>
  <si>
    <t xml:space="preserve">Droga powiatowa prowadząca przez miejscowość Wołcza Wielka. Nawierzchnia w stanie dobrym i bardzo dobrym, po remoncie (Program Przebudowy Dróg Lokalnych). Natężenie ruchu średnie, dość duży ruch lokalny. We wsi Wołcza Wielka wąskie chodniki z kostki betonowej, nie nadające się do jazdy rowerem. Teren dość pagórkowaty. Okolica atrakcyjna krajobrazowo, bezpośrednio przy szlaku jeziora Wołczyca i Kościelne. W Wołczy Wielkiej zabytkowy kościół na wzgórzu, przy samej trasie. Nad tymi jeziorami dogodne możliwości zlokalizowania
miejsca odpoczynku,które też będzie mogło służyć mieszkańcom. </t>
  </si>
  <si>
    <t xml:space="preserve">Oznakowania trasa rowerowa, poprowadzona w ruchu ogólnym, po istniejącej nawierzchni lub docelowo ciągiem pieszo-rowerowym. </t>
  </si>
  <si>
    <t>Wołcza Wielka (droga na Wołczę Małą) - Miastko (granica zabudowy, początek ciągu pieszo-rowerowego na Osiedlu Wyzwolenia w pobliżu ulicy Jodłowej).</t>
  </si>
  <si>
    <t xml:space="preserve">Droga powiatowa o dobrej, wyremontowanej nawierzchni (Program Budowy Dróg Lokalnych) 
i średnim natężeniu ruchu oraz dużej prędkości ruchu pojazdów. Prowadzi przez teren otwarty (pola uprawne), brak chodników i pobocza. Dość duże wzniesienia. W opinii mieszkańców i samorządu lokalnego na tym odcinku wskazana jest budowa wydzielonego ciągu pieszo-rowerowego, co potwierdza wizja lokalna. 
</t>
  </si>
  <si>
    <t xml:space="preserve">Wydzielona bitumiczna droga rowerowa (ew. ciąg pieszo-rowerowy), szerokość min. 2 metry. </t>
  </si>
  <si>
    <t>Miastko (granica zabudowy, początek ciągu pieszo-rowerowego na Osiedlu Wyzwolenia w pobliżu ulicy Jodłowej) - ul. Kaszubska - ul. Sikorskiego - ul. Małopolska - plac przy dworcu kolejowym.</t>
  </si>
  <si>
    <t xml:space="preserve">Od granicy miasta do wiaduktu kolejowego oraz za wiaduktem, wzdłuż ulic: Kaszubskiej, Sikorskiego i Małopolskiej, istnieją ciągi pieszo-rowerowe z kostki niefazowanej (czerwonej). Pod wiaduktem kolejowym zwężenie - brak możliwości bezpiecznego przejazdu po chodniku. Okolica dworca kolejowego ma dość nielogiczne rozwiązania dróg i ciągów pieszo-rowerowych. Linia kolejowa Szczecinek - Miastko - Słupsk obecnie w remoncie. Pojedyncze znaki czerwonego szlaku rowerowego (R1).
</t>
  </si>
  <si>
    <t>Oznakowania trasa rowerowa, poprowadzona ciągiem pieszo-rowerowym (ul. Kaszubska, Sikorskiego, ok. 1,2 km) i w ruchu ogólnym (ul. Małopolska, ok. 0,2 km).</t>
  </si>
  <si>
    <t xml:space="preserve">Drobne poprawki istniejącego ciągu pieszo-rowerowego (1,2 km).
Tablica informacyjna - plac dworcowy (1 szt.), opcjonalnie - pomnik (parowóz)
</t>
  </si>
  <si>
    <t>01/01/05</t>
  </si>
  <si>
    <t>Miastko, plac przy dworcu kolejowym - ulica Dworcowa - ulica Koszalińska (droga wojewódzka 206).</t>
  </si>
  <si>
    <t xml:space="preserve">Na części odcinka szerokie chodniki z kostki betonowej (od dworca do okolic marketu), następnie chodniki węższe, z dużym ruchem pieszym i parkującymi samochodami (centrum miejscowości). 
Ulica Dworcowa - dość duży ruch lokalny, ale niewielka rzeczywista prędkość pojazdów. 
</t>
  </si>
  <si>
    <t xml:space="preserve">Oznakowania trasa rowerowa, poprowadzona ciągiem pieszo-rowerowym od dworca do okolic marketu (300 m), następnie w ruchu ogólnym na odcinku 350 m (uspokojenie ruchu). </t>
  </si>
  <si>
    <t>Miastko, ulica Koszalińska (droga wojewódzka nr 206) od skrzyżowania z ulicą Dworcową do skrzyżowania z ulicą Chrobrego (odcinek ok. 100 m).</t>
  </si>
  <si>
    <t xml:space="preserve">Ruchliwa droga wojewódzka, posiadająca wąskie chodniki z płyt betonowych. Duże natężenie ruchu pojazdów. Skrzyżowanie od strony ulicy Dworcowej wyposażone w sygnalizację świetlną i bariery zabezpieczające, skrzyżowanie od strony ulicy Chrobrego jednokierunkowe (obecnie brak wyjazdu z ul. Chrobrego w kierunku dworca kolejowego. </t>
  </si>
  <si>
    <t xml:space="preserve">Uspokojenie ruchu na odcinku ok. 100 m (trasa poprowadzona w ruch ogólnym). Wprowadzenie skrętu dla rowerzystów, jadących od strony ulicy Chrobrego. </t>
  </si>
  <si>
    <t>01/01/07</t>
  </si>
  <si>
    <t>Miastko, ulica Chrobrego, od skrzyżowania z drogą wojewódzką nr 206 (ul. Koszalińska), do skrzyżowania z ulicą Królowej Jadwigi.</t>
  </si>
  <si>
    <t>Droga lokalna o dość dobrej nawierzchni, małym natężeniu ruchu, ruch jednokierunkowy. Wąskie chodniki lub ich brak. Aktualnie brak możliwości włączenia się rowerzysty w ruch od strony ul. Chrobrego w ul. Koszalińską (jedynie chodnikami). W pobliżu skrzyżowania z ulicą Rybacką niebezpieczne miejsce - przewężenie drogi ze słabą widocznością (domy mieszkalne w pobliżu krawędzi jezdni).  Przy ulicy znajduje się szkoła - duży ruch dzieci i młodzieży, w tym rowerowy.</t>
  </si>
  <si>
    <t xml:space="preserve">Przebudowa drogi, wybudowanie dwukierunkowych ciągów pieszo-rowerowych  z możliwością wjazdu w ul. Koszalińską. </t>
  </si>
  <si>
    <t xml:space="preserve">Budowa ciągu pieszo-rowerowego na odcinku 0,45 km.
Oznakowanie trasy (0,45 km).
</t>
  </si>
  <si>
    <t>01/01/08</t>
  </si>
  <si>
    <t>Miastko, fragment ulicy Królowej Jadwigi od skrzyżowania z ul. Chrobrego do skrzyżowania z ulicą Słowackiego,  następnie wzdłuż kościoła do drogi krajowej nr 20 (ul. Konstytucji 3 Maja).</t>
  </si>
  <si>
    <t>Droga lokalna o dość dobrej nawierzchni. Duży ruch lokalny - okolica ma charakter handlowy, ponadto w pobliżu świątynia (kościół katolicki) - jeden z ważniejszych obiektów zabytkowych w Miastku. Wąskie ulice i nierówne chodniki. Miejsce wymagające dużej uwagi rowerzystów i dobrego oznakowania. Na drodze krajowej nr 20 przejście dla pieszych i rowerzystów, dobre drogi rowerowe.</t>
  </si>
  <si>
    <t xml:space="preserve">Odcinek w ruchu ogólnym na drodze lokalnej w terenie zabudowanym. Konieczna poprawa organizacji ruchu na ulicy Słowackiego pod kątem rowerzystów, czytelne oznakowanie (obecnie oznakowanie pokazuje, że ul. Słowackiego jest ślepa. </t>
  </si>
  <si>
    <t>Oznakowanie trasy (0,1 km).</t>
  </si>
  <si>
    <t>01/01/09</t>
  </si>
  <si>
    <t xml:space="preserve">Miastko, odcinek drogi krajowej nr 20 (ul. Konstytucji 3 Maja), od przejścia dla pieszych obok kościoła (dojście od ul. Słowackiego), do Ronda Miast Partnerskich (skrzyżowanie z drogą krajową nr 21, ul. Szewska). Trasa prowadzi po obu stronach drogi krajowej - bitumiczne, jednokierunkowe drogi rowerowe, prawidłowo wykonane i oznakowane przejazdy rowerowe na przejściach dla pieszych. </t>
  </si>
  <si>
    <t>Bitumiczne, jednokierunkowe drogi rowerowe po obu stronach drogi krajowej nr 20 na całej długości odcinka (w kierunku południowym po stronie zachodniej, w kierunku na północ - po stronie wschodniej.</t>
  </si>
  <si>
    <t xml:space="preserve">Trasa zostanie poprowadzona po istniejących drogach rowerowych. </t>
  </si>
  <si>
    <t>Oznakowanie trasy (0,2 km).</t>
  </si>
  <si>
    <t>GDDKiA o./ Gdańsk</t>
  </si>
  <si>
    <t>01/01/10</t>
  </si>
  <si>
    <t xml:space="preserve">Miastko, odcinek drogi krajowej nr 21 (ul. Szewska) od Ronda Miast Partnerskich (skrzyżowanie z drogą krajową nr 20), w kierunku północnym do końca zabudowy miejskiej. 
Za stadionem OSiR i wiaduktem rozebranej linii kolejowej trasa zakręca w drogą gruntową w kierunku wschodnim. 
</t>
  </si>
  <si>
    <t xml:space="preserve">Ruchliwa droga tranzytowa (DK 21), duże natężenie ruchu pojazdów i duża prędkość rzeczywista 
Brak poboczy, chodniki w południowej części odcinka (bliżej DK20) szerokie, wykonane z kostki fazowanej, miejscami odsunięte od drogi i oddzielone pasem zieleni, dalej na północ miejscami wąskie i w złym stanie, ze schodami, przejazd rowerem utrudniony. Na wysokości ulicy Fabrycznej budynki mieszkalne niemal przy krawędzi jezdni - chodniki bardzo wąskie, przejazd rowerem praktycznie niemożliwy. 
</t>
  </si>
  <si>
    <t xml:space="preserve">Bitumiczna droga rowerowa (jedno- lub dwukierunkowa) na całej długości odcinka, przejazd rowerowy poprzeczny na końcu odcinka, w przypadku poprowadzenia trasy po stronie zachodniej. </t>
  </si>
  <si>
    <t>01/01/11</t>
  </si>
  <si>
    <t>Nadleśnictwo Dretynek (udostępnienie gruntów)</t>
  </si>
  <si>
    <t>Trasa prowadzi z Miastka, od drogi krajowej nr 21, początkowo drogą gruntową prowadzącą wzdłuż północnej krawędzi wykopu, w którym biegnie dawna linia kolejowa. Po około 400 metrach trasa łączy się z linią kolejową przy niewielkim jeziorku. Dalszy przebieg po dawnym torowisku, przez nieistniejącą stację Dretynek i Lubkowo, do Dolska. Na tym odcinku znajdują dwa miejsca, w których trasa przecina lokalne drogi powiatowe o nawierchni bitumicznej (Lubkowo, Doszenica).</t>
  </si>
  <si>
    <t xml:space="preserve">Cały odcinek posiada nawierzchnię gruntową, średniej jakości. Pierwszy fragment - ok. 400 metrów -  to droga użytkowana rolniczo o bardzo piaszczystej, rozjeżdżonej nawierzchni. Dalsze odcinki posiadają również nawierzchnię gruntową, lepszej jakości, wykorzystującą podbudowę linii kolejowej. Miejscami są to odcinki podmokłe lub mocno zniszczone, choć ogólnie trasa jest przejezdna. W obniżeniach i przy niektórych wiaduktach widoczne niedostateczne odwodnienie. 
Dwa przejazdy przez drogi powiatowe - obecnie nieoznakowane. W przypadku drogi 1717G przejazd wykorzystuje drogi rolnicze, o piaszczystej nawierzchni. 
Teren dawnej stacji Lubkowo - fragmenty starego bruku i zarysy peronów, zabudowa stacji nie istnieje. Na trasie 5 zachowanych wiaduktów prowadzących nad wykopami, w których prowadziło torowisko. Teren bardzo atrakcyjny krajobrazowo, po drodze liczne jeziorka. Kilka niewielkich wiat i tablic informacyjnych oraz znaków szlaku rowerowego - koloru czerwonego - " Zwiniętych Torów".
</t>
  </si>
  <si>
    <t xml:space="preserve">Bitumiczna droga rowerowa o szerokości 2 m, posiadająca odwodnienie na całej długości oraz separatory od ruchu pojazdów w miejscach, gdzie taki ruch nie jest konieczny (większość odcinka).
Oznakowanie przejazdów przez drogi powiatowe.  Miejsca odpoczynku:
1) w pobliżu początku trasy (kraniec zabudowy Miastka, okolice niewielkiego jeziorka),
2) na terenie dawnej stacji kolejowej Dretynek.
3) na terenie dawnej stacji kolejowej Lubkowo
</t>
  </si>
  <si>
    <t xml:space="preserve">Budowa wydzielonej drogi rowerowej (1,6 km). Uwzględnić odpowiednią separację trasy.
Oznakowanie trasy (1,6 km).
Wykonanie 3 miejsc odpoczynku (Miastko, Dretynek, Lubkowo)
</t>
  </si>
  <si>
    <t>01/01/12</t>
  </si>
  <si>
    <t xml:space="preserve">Trasa prowadzi po nasypie dawnej linii kolejowej, docelowo po jej śladzie, obecnie konieczny objazd do Piaszczyny (odcinek nieprzejezdny z uwagi na zasypany i zarośnięty wiadukt, ogrodzony teren). </t>
  </si>
  <si>
    <t xml:space="preserve">Trasa obecnie prowadzi do zasypanego wiaduktu dawnej linii kolejowej w Dolsku (lokalna gruntowa droga gminna), gdzie wchodzi od strony zachodniej na lokalną drogę gruntową.
W kierunku wschodnim obecnie przejazd jest niemożliwy - odcinek ok. 2,7 km dawnej linii kolejowej jest zarośnięty, brak jest zjazdu z drogi, teren jest ogrodzony i użytkowany rolniczo (pastwisko). 
Objazd prowadzi obecnie polnymi drogami gruntowymi (gminnymi) do wiaduktu w Piaszczynie 
- ok. 3,8 km. Drogi w złym stanie, bardzo piaszczyste, rozjeżdżone przez pojazdy rolnicze
</t>
  </si>
  <si>
    <t xml:space="preserve">Udrożnienie przejazdu przez dawny wiadukt. Możliwe co najmniej dwa rozwiązania alternatywne:
(1) odbudowa wiaduktu
(2) wykonanie objazdu trasy (wjazdu i zjazdu na drogę - konieczne prace ziemne, niwelacje itp.)
W ramach prac bieżących konieczna poprawa nawierzchni (wałowanie, utwardzenie) odcinków gruntowych objazdu do Piaszczyny, z uwagi na planowane poprowadzenie szlaku rowerowego na tym odcinku (rok 2019). 
</t>
  </si>
  <si>
    <t xml:space="preserve">Udrożnienie zasypanego wiaduktu dawnej linii kolejowej (1 szt.)
Budowa wydzielonej drogi rowerowej i chodników (0,1 km)
Oznakowanie trasy (0,1 km)
Poprawa nawierzchni objazdu trasy po drogach gruntowych (3,8 km). 
</t>
  </si>
  <si>
    <t>01/01/13</t>
  </si>
  <si>
    <t>Trasa prowadzi po nasypie dawnej linii kolejowej, pomiędzy zasypanym wiaduktem w Dolsku a rozebranym wiaduktem w Piaszczynie. Obecnie konieczny objazd - odcinek nieprzejezdny.</t>
  </si>
  <si>
    <r>
      <rPr>
        <b/>
        <sz val="10"/>
        <color theme="2" tint="-0.749992370372631"/>
        <rFont val="Calibri"/>
        <family val="2"/>
        <charset val="238"/>
        <scheme val="minor"/>
      </rPr>
      <t>Odcinek nieprzejezdny</t>
    </r>
    <r>
      <rPr>
        <sz val="10"/>
        <color theme="2" tint="-0.749992370372631"/>
        <rFont val="Calibri"/>
        <family val="2"/>
        <charset val="238"/>
        <scheme val="minor"/>
      </rPr>
      <t xml:space="preserve"> obecnie z uwagi na brak zjazdu od strony Dolska w nasyp linii kolejowej. Nawierzchnia odcinka zaskakująco dobrej jakości, chociaż z uwagi na brak użytkowania pokryta grubą warstwą liści. Teren częściowo użytkowany jako pastwisko, ale grunt należy do gminy Miastko. Dodatkowo zwalone drzewa, ogrodzenie pastwiska, samosiejki utrudniają przejazd. Odcinek bardzo atrakcyjny widokowo.
Aktualnie objazd tego odcinka prowadzi polnymi drogami gruntowymi (gminnymi) - ok. 3,8 km. Drogi w złym stanie, bardzo piaszczyste, rozjeżdżone przez pojazdy rolnicze.
</t>
    </r>
  </si>
  <si>
    <t>Bitumiczna droga rowerowa o szerokości 2 m, posiadająca odwodnienie na całej długości oraz separatory od ruchu pojazdów w miejscach, gdzie taki ruch nie jest konieczny (2,7 km.)</t>
  </si>
  <si>
    <t xml:space="preserve">Budowa wydzielonej drogi rowerowej (2,7 km)
Oznakowanie trasy (2,7 km)
</t>
  </si>
  <si>
    <t>01/01/14</t>
  </si>
  <si>
    <t>Trasa prowadzi na tym odcinku przez teren dawnej stacji kolejowej Piaszczyna, od rozebranego wiaduktu na drodze lokalnej w Piaszczynie, do włączenia się z powrotem w dawną linię kolejową po przekroczeniu drogi powiatowej Piaszczyna - Wałdowo. Odległość od wsi Piaszczyna ok. 400 metrów.</t>
  </si>
  <si>
    <t xml:space="preserve">Obecnie odcinek dość trudny do przejazdu. Zjazd z nasypu za wiaduktem w kierunku zachodnim bardzo trudny - stromy nasyp, wąska ścieżka, dalszy odcinek nieprzejezdny (objazd do Dolska drogami lokalnymi). Sam wiadukt na gruntowej drodze lokalnej w Piaszczynie zachowany, lecz obok niego rozebrano nasyp - w dwóch miejscach miejsce pozyskania piasku i żwiru, wysypisko odpadów. Odcinek około 100-150 metrów po wschodniej stronie nasypu jest całkowicie zniszczony, brak możliwości odbudowy. Siadukt bardzo malowniczy, widok na drogę krajową nr 20. 
Dalszy fragment trasy w kierunku wschodnim prowadzi przez teren dawnej stacji kolejowej w Piaszczynie. Zabudowania stacji wykupione przez osoby prywatne, poza zniszczonymi peronami brak zachowanej infrastruktury kolejowej. Teren nieużytków, docelowo dobre do zagospodarowania miejsce odpoczynku. Na tym odcinku średniej jakości drogi gruntowe, miejscami fragmenty bruku. 
Trasa przecina drogę powiatową o nawierzchni asfaltowej, następnie około 200 metrów prowadzi wzdłuż dawnego nasypu po piaszczystej drodze rolniczej. 
</t>
  </si>
  <si>
    <t xml:space="preserve">Bitumiczna droga rowerowa o szerokości 2 m, posiadająca odwodnienie na całej długości oraz separatory od ruchu pojazdów w miejscach, gdzie taki ruch nie jest konieczny (2 km).
Wykonanie punktu widokowego na wiadukcie. 
Miejsce odpoczynku na terenie dawnej stacji kolejowej. 
</t>
  </si>
  <si>
    <t xml:space="preserve">Udrożenienie przejazdu (zjazd) przy wiadukcie w Piaszczynie. 
Budowa wydzielonej drogi rowerowej (1,0 km)
Wykonanie przejazdu przez drogę powiatową (1 szt.)
Oznakowanie trasy (1,0 km)
Wykonanie miejsca odpoczynku na terenie dawnej stacji w Piaszczynie (1 szt.)
Wykonanie punktu widokowego na dawnym wiadukcie (1 szt.)
</t>
  </si>
  <si>
    <t>01/01/15</t>
  </si>
  <si>
    <t>Trasa prowadzi od drogi powiatowej Piaszczyna - Wałdowo po dawnej linii kolejowej do drogi krajowej nr 20 na zachodnim skraju miejscowości Głodowo, gdzie znajduje się rozebrany wiadukt.</t>
  </si>
  <si>
    <t xml:space="preserve">Trasa prowadzi po dawnej linii kolejowej lub drogami rolniczymi w jej pobliżu. Odcinek o dość dobrej nawierzchni, fragmenty nieco piaszczyste lub lekko podmokłe. Przy zachodnim skraju Głodowa trasa schodzi z dawnej linii kolejowej, prowadząc do drogi krajowej - po wiadukcie nad DK20 nie ma śladu, dalszy przejazd możliwy wyłącznie po drodze krajowej lub w jej pasie drogowym. </t>
  </si>
  <si>
    <t>Budowa wydzielonej, bitumicznej drogi rowerowej. Uwzględnić odpowiednią separację trasy.</t>
  </si>
  <si>
    <t xml:space="preserve">Bitumiczna droga rowerowa o szerokości 2 m, posiadająca odwodnienie na całej długości oraz separatory od ruchu pojazdów w miejscach, gdzie taki ruch nie jest konieczny (2,0 km).
Oznakowanie trasy (2,0 km).
</t>
  </si>
  <si>
    <t>01/01/16</t>
  </si>
  <si>
    <t>Trasa prowadzi wzdłuż drogi krajowej nr 20 przez miejscowość Głodowo, od południowego krańca miejscowości do zjazdu na drogę lokalą w pobliżu jeziora Kołoleż (około 800 m).</t>
  </si>
  <si>
    <t>Droga krajowa, teren zabudowany, brak chodników i ciągów pieszo-rowerowych, szerokie pasy drogowe. Brak przejścia dla pieszych / przejazdu w pobliżu jeziora (zjazd na lokalną drogę gruntową).</t>
  </si>
  <si>
    <t xml:space="preserve">Budowa wydzielonej, bitumicznej drogi rowerowej / ciągu pieszo-rowerowego) wzdłuż drogi krajowej nr 20 oraz przejazdu rowerowego z przejściem dla pieszych przez drogę krajową nr 20. </t>
  </si>
  <si>
    <t>Przejazd rowerowy</t>
  </si>
  <si>
    <t xml:space="preserve">Budowa wydzielonej drogi rowerowej / ciągu pieszo-rowerowego (0,8 km)
Wykonanie przejazdu rowerowego (1 szt.)
Oznakowanie trasy (0,8 km)
</t>
  </si>
  <si>
    <t>01/01/17</t>
  </si>
  <si>
    <t>Głodowo (droga krajowa nr 20) - nasyp dawnej linii kolejowej na północ od jeziora Białego.</t>
  </si>
  <si>
    <t xml:space="preserve">Trasa prowadzi od drogi krajowej nr 20 (brak przejazdu rowerowego) w centrum miejscowości Głodowo, następnie lokalną drogą gruntową wzdłuż jeziora Kołoleż (w pobliżu istniejące miejsce odpoczynku nad jeziorem). 
Dalej trasa przecina (dalej drogą gruntową o średniej jakości nawierzchni) dawną linię kolejową, biegnąc pod istniejącym wiaduktem. Następnie zakręca wzdłuż nasypu kolejowego, prowadząc 
z powrotem na nasyp kolejowy obok pobliżu zabudowań gospodarskich.
Odcinek nasypu pomiędzu jeziorami bardzo malowniczy i widokowy - możliwość urządzenia trasy spacerowej, punktu widokowego. 
</t>
  </si>
  <si>
    <t xml:space="preserve">Trasa poprowadzona w ruchu ogólnym, poprawa nawierzchni istniejącej drogi lokalnej. 
W pobliżu miejsce odpoczynku nad jeziorem Kołoleż, dodatkowo punkt widokowy na nasypie. 
Opcjonalnie możliwe poprowadzenie trasy wprost na nasyp po przekroczeniu wiaduktu, co pozwoli wyeksponować bardzo widokowy fragment nasypu, jednak wymaga to poważnych prac ziemnych. 
</t>
  </si>
  <si>
    <t>Punkt widokowy</t>
  </si>
  <si>
    <t xml:space="preserve">Poprawa nawierzchni drogi lokalnej (płyty betonowe lub nawierzchnia bitumiczna) - 0,9 km
Oznakowanie trasy (0,9 km)
Uzupełnienie infrastruktury miejsca odpoczynku (1 szt.)
Zagospodarowanie punktu widokowego (1 szt.)
</t>
  </si>
  <si>
    <t>01/01/18</t>
  </si>
  <si>
    <t>Nasyp dawnej linii kolejowej na wschód od Głodowa w kierunku wschodnim do granicy gminy Tuchomie.</t>
  </si>
  <si>
    <t xml:space="preserve">Trasa prowadzi po dawnej linii kolejowej, nawierzchnia dobra, gruntowa, miejscami rozjeżdżona. </t>
  </si>
  <si>
    <t xml:space="preserve">Bitumiczna droga rowerowa o szerokości 2 m, posiadająca odwodnienie na całej długości oraz separatory od ruchu pojazdów w miejscach, gdzie taki ruch nie jest konieczny. </t>
  </si>
  <si>
    <t xml:space="preserve">Budowa bitumicznej drogi rowerowej (0,45 km)
Oznakowanie trasy (0,45 km)
</t>
  </si>
  <si>
    <t>01/02/01</t>
  </si>
  <si>
    <t>Tuchomie</t>
  </si>
  <si>
    <t xml:space="preserve">Nasyp dawnej linii kolejowej pomiędzy Głodowem a Kramarzynami (terenem dawnej stacji). </t>
  </si>
  <si>
    <t>Trasa prowadzi po dawnej linii kolejowej, nawierzchnia dobra, gruntowa. Obecnie droga kończy się w pobliżu częściowo zachowanych zabudowań dawnej stacji kolejowej, konieczność przejazdu krótkim odcinkiem drogi krajowej nr 20.</t>
  </si>
  <si>
    <t xml:space="preserve">Budowa bitumicznej drogi rowerowej (1,1 km)
Oznakowanie trasy (1,1 km)
</t>
  </si>
  <si>
    <t>01/02/02</t>
  </si>
  <si>
    <t xml:space="preserve">Kramarzyny (teren dawnej stacji) - wjazd od strony Głodowa, następnie przejazd pomiędzy zabudowaniami stacji (obecnie zarośnięty drzewami) do ulicy Lipowej. </t>
  </si>
  <si>
    <t xml:space="preserve">Trasa prowadzi przez teren dawnej stacji kolejowej Kramarzyny, pomiędzy działkami prywatnymi. Obecnie brak przejezdności - konieczność objazdu drogą krajową. Zachowane fragmenty peronów stacji kolejowej, dawnego bruku, budynki stacyjne. </t>
  </si>
  <si>
    <t xml:space="preserve">Bitumiczny ciąg pieszo-rowerowy o szerokości 2 m, posiadająca odwodnienie na całej długości oraz separatory od ruchu pojazdów. Wyeksponowanie i zagospodarowanie terenu dawnej stacji kolejowej (tablica). </t>
  </si>
  <si>
    <t xml:space="preserve">Budowa bitumicznego ciągu pieszo-rowerowego (0,1 km)
Oznakowanie trasy (0,11 km)
Tablica informacyjna (1 szt.) 
Zagospodarowanie terenu po dawnej stacji kolejowej. 
</t>
  </si>
  <si>
    <t>01/02/03</t>
  </si>
  <si>
    <t xml:space="preserve">Kramarzyny (teren dawnej stacji) od strony ulicy Lipowej - ulica Lipowa - ulica Pogodna - ulica Sezamkowa - wjazd na nasyp linii kolejowej. </t>
  </si>
  <si>
    <t>Trasa prowadzi od budynku dawnej stacji Kramarzyny drogami lokalnymi o dobrej nawierzchni i małym ruchu pojazdów, przez teren zabudowany, obok istniejącego miejsca odpoczynku, do nasypu dawnej linii kolejowej.</t>
  </si>
  <si>
    <t xml:space="preserve">Poprowadzenie trasy rowerowej w ruchu ogólnym istniejącymi lokalnymi drogami asfaltowymi. 
Uzupełnienie istniejącego miejsca odpoczynku.
</t>
  </si>
  <si>
    <t xml:space="preserve">Oznakowanie trasy (0,45 km)
Uzupełnienie wyposażenia miejsca odpoczynku (1 szt.) 
</t>
  </si>
  <si>
    <t>01/02/04</t>
  </si>
  <si>
    <t>Kramarzyny (ulica Sezamkowa - wjazd na nasyp linii kolejowej) - dawna linia kolejowa - Trzebiatkowa</t>
  </si>
  <si>
    <t xml:space="preserve">Trasa prowadzi po dawnej linii kolejowej, lokalnymi drogami gruntowymi o bardzo dobrej nawierzchni.
Wjazd na nasyp w Tuchomiu piaszczysty. Na tym odcinku pozostałości zerwanego wiaduktu.
</t>
  </si>
  <si>
    <t>Bitumiczna droga rowerowa o szerokości 2 m, posiadająca odwodnienie na całej długości oraz separatory od ruchu pojazdów w miejscach, gdzie taki ruch nie jest konieczny.</t>
  </si>
  <si>
    <t xml:space="preserve">Budowa bitumicznej drogi rowerowej (3,9 km)
Oznakowanie trasy (3,9 km)
</t>
  </si>
  <si>
    <t>01/02/05</t>
  </si>
  <si>
    <t>Trzebiatkowa, dawna stacja kolejowa - droga powiatowa Gliśno - Trzebiatkowa - DK 20 (1730G) - początek dawnej linii kolejowej</t>
  </si>
  <si>
    <t>Drogi asfaltowe o dobrej nawierzchni, gminne i powiatowe. Ciekawa zabudowa wsi, interesujący wiadukt, pomnik żołnierzy poległych w czasie I wojny światowej, zabudowa dawnej stacji kolejowej.</t>
  </si>
  <si>
    <t xml:space="preserve">Trasa poprowadzona w ruchu ogólnym istniejącymi drogami. </t>
  </si>
  <si>
    <t>Oznakowanie trasy (0,2 km)</t>
  </si>
  <si>
    <t>01/02/06</t>
  </si>
  <si>
    <t>Trzebiatkowa, droga powiatowa 1730G - trasa dawnej linii kolejowej - rozebrany wiadukt nad DK20</t>
  </si>
  <si>
    <t>Droga o nawierzchni gruntowej, poprowadzona po dawnej linii kolejowej. Na trasie jeden rozebrany wiadukt (piaszczyste wjazdy i zjazdy) oraz 2 bardzo ładne zachowane obiekty.</t>
  </si>
  <si>
    <t xml:space="preserve">Bitumiczna droga rowerowa o szerokości 2 m, posiadająca odwodnienie na całej długości oraz separatory od ruchu pojazdów w miejscach, gdzie taki ruch nie jest konieczny. 
Wykonanie wjazdów i zjazdów na rozebrany wiadukt ew. jego odbudowa (kładka pieszo-rowerowa).
W miejscowości Trzebiatkowa, na początku trasy miejsce odpoczynku (przed pierwszym wiaduktem we wsi). 
</t>
  </si>
  <si>
    <t xml:space="preserve">Budowa bitumicznej drogi rowerowej (4,2 km)
Oznakowanie trasy (4,2 km)
Odbudowa 1 wiaduktu (kładka nad wiaduktem lub wjazdy i zjazdy) na km 38,5
Wykonanie 1 miejsca odpoczynku (Trzebiatkowa). 
</t>
  </si>
  <si>
    <t>01/02/07</t>
  </si>
  <si>
    <t xml:space="preserve">Przejazd przez drogę krajową nr 20 obok rozebranego fragmentu nasypu dawnej linii kolejowej. </t>
  </si>
  <si>
    <t xml:space="preserve">Trasa prowadzi w kierunku drogi krajowej od wsi Trzebiatkowa obok istniejącego wiaduktu, następnie w dół do drogi krajowej, poza terenem zabudowanym. Brak oznakowania przejazdu rowerowego, jedynie wjazdy dróg lokalnych, miejsce dość niebezpieczne (zakręt). Następnie w kierunku Tuchomia ponownie wspina się na wiadukt, drogą gruntową. Wjazdy i zjazdy dość piaszczyste. Na nasypie, w kierunku zachowanego wiaduktu, istniejące miejsce odpoczynku (ławostoły). </t>
  </si>
  <si>
    <t xml:space="preserve">Bitumiczna droga rowerowa o szerokości 2 m, prowadząca na nasyp z obu kierunków.
Oznakowany przejazd rowerowy przez drogę krajową. 
Miejsce odpoczynku z punktem widokowym na wiadukcie.  
</t>
  </si>
  <si>
    <t xml:space="preserve">Budowa bitumicznej drogi rowerowej (0,2 km) ze wjazdami i zjazdami z nasypu
Wykonanie 1 przejazdu rowerowego z oznakowaniem (0,2 km)
Wykonanie 1 miejsca odpoczynku z punktem widokowym na wiadukcie. 
</t>
  </si>
  <si>
    <t>01/02/08</t>
  </si>
  <si>
    <t xml:space="preserve">Trasa prowadzi po dawnej linii kolejowej od przejazdu przez drogę krajową nr 20 do Tuchomia, do ulicy Ogrodowej, po drodze przecinając ulicę Brzozową (droga powiatowa).  </t>
  </si>
  <si>
    <t>Trasa prowadzi po nasypie dawnej linii kolejowej. Dobra nawierzchnia gruntowa. Odcinek o wysokich walorach widokowych. Nasyp częściowo zarośnięty drzewami, teren pagórkowaty. Po drodze (ulica Brzozowa) ostry zjazd i wjazd na nasyp w miejscu rozebranego wiaduktu - do przebudowy. Odcinek kończy się na początku miejscowości Tuchomie, gdzie trasa zchodzi z nasypu do drogi powiatowej (ulica Ogrodowa). Dalszy odcinek nasypu nieprzejezdny - zarośnięty, zniszczony most na Kamienicy.</t>
  </si>
  <si>
    <t xml:space="preserve">Bitumiczna droga rowerowa o szerokości 2 m, prowadząca po nasypie. 
Zjazdy i wjazdy i oznakowanie przejazdu w miejscu wiaduktu przy ul. Brzozowej, zjazd do ul. Ogrodowej.  
</t>
  </si>
  <si>
    <t>Przejazd rowerowy z oznakowaniem</t>
  </si>
  <si>
    <t xml:space="preserve">Budowa bitumicznej drogi rowerowej (1,1 km) ze wjazdami i zjazdami z nasypu.
Wykonanie 1 przejazdu rowerowego z oznakowaniem.
Oznakowanie 1,1 km trasy. 
</t>
  </si>
  <si>
    <t>01/02/09</t>
  </si>
  <si>
    <t xml:space="preserve">Trasa prowadzi przez miejscowość Tuchomie istniejącymi drogami wzdłuż dawnej linii kolejowej, od ulicy Ogrodowej ulicą Mickiewicza aż do wysokości dawnej stacji kolejowej, gdzie zakręca w ulicę Słoneczną do okolic placu zabaw. </t>
  </si>
  <si>
    <t xml:space="preserve">Drogi publiczne (gminne, powiatowe) w terenie zabudowanym o małym i średnim ruchu pojazdów, mała prędkość rzeczywista. Ulice lokalne o ruchu uspokojonym. Po drodze most na Kamienicy - widok na zniszczony most kolejowy. Ostatni fragment trasy biegnie przez teren stacji kolejowej - teren zaniedbany, garaże, baraki, otwarty plac - niewielkie pozostałości dawnej stacji (bruk, pojedyncze budynki). </t>
  </si>
  <si>
    <t xml:space="preserve">Trasa poprowadzona w ruchu ogólnym istniejącymi drogami publicznymi. 
Miejsce odpoczynku (przy placu zabaw) 
Rewitalizacja / zagospodarowanie terenu dawnej stacji kolejowej (park, pomnik np. parowóz , urządzenia rekreacyjne tp.)
</t>
  </si>
  <si>
    <t>Zagospodarowanie terenu dawnej stacji</t>
  </si>
  <si>
    <t>01/02/10</t>
  </si>
  <si>
    <t xml:space="preserve">Trasa prowadzi przez osiedle domów wielorodzinnych przy ul. Słonecznej, od placu zabaw do początku gruntowej drogi, biegnącej za cmentarzem (przy rozebranym wiadukcie lub fragmencie nasypu).  Ostatni fragment prowadzi ulicą Słoneczną. </t>
  </si>
  <si>
    <t>Droga lokalna o nawierzchni z płyt betonowych i asfaltowej, chodniki.</t>
  </si>
  <si>
    <t xml:space="preserve">Ciąg pieszo-rowerowy szerokości 2,5 metrów wzdłuż budynków wielorodzinnych, służacy również mieszkańcom, rekreacji (wrotki), wraz z zagospodarowaniem terenu. Ostatni odcinek (50 m) ul. Słoneczna w ruchu ogólnym. </t>
  </si>
  <si>
    <t>Zagospodarowanie terenu</t>
  </si>
  <si>
    <t xml:space="preserve">Budowa ciągu pieszo-rowerowego wraz z zagospodarowaniem terenu (0,3 km) 
Oznakowanie trasy (0,35 km, z czego 0,05 km na zasadach ogólnych). 
</t>
  </si>
  <si>
    <t>01/02/11</t>
  </si>
  <si>
    <t>Trasa prowadzi gruntową drogą na zapleczu cmentarza, od ulicy Słonecznej do drogi powiatowej (ul. Lipowa), wzdłuż dawnej linii kolejowej.</t>
  </si>
  <si>
    <t>Droga lokalna o bardzo zniszczonej nawierzchni gruntowej</t>
  </si>
  <si>
    <t>Bitumiczny ciąg pieszo-rowerowy z odwodnieniem i separacją od drogi lokalnej</t>
  </si>
  <si>
    <t xml:space="preserve">Budowa ciągu pieszo-rowerowego (0,45 km) </t>
  </si>
  <si>
    <t>01/02/12</t>
  </si>
  <si>
    <t xml:space="preserve">Trasa prowadzi drogą powiatową 1726G (ul. Lipowa) przez wiadukt dawnej linii kolejowej, </t>
  </si>
  <si>
    <t>Droga powiatowa o nawierzchni asfaltowej, duży ruch pojazdów, podwójny zakręt - miejsce dość niebezpieczne (początek terenu zabudowanego). Istniejące chodniki są dość wąskie, brak przejazdu w ul. Jeziorną.</t>
  </si>
  <si>
    <t xml:space="preserve">Przejazd rowerowy do ul. Jeziornej, ciąg pieszo-rowerowy wzdłuż drogi 
(strona południowo-zachodnia).
</t>
  </si>
  <si>
    <t xml:space="preserve">Budowa ciągu pieszo-rowerowego i przejazdu rowerowego (0,05 km) </t>
  </si>
  <si>
    <t>01/02/13</t>
  </si>
  <si>
    <t>Trasa prowadzi ulicą Jeziorną, od ulicy Lipowej (droga powiatowa) do nasypu dawnej linii kolejowej</t>
  </si>
  <si>
    <t xml:space="preserve">Droga gminna o nawierzchni gruntowej, ruch lokalny. </t>
  </si>
  <si>
    <t>Poprawa jakości istniejącej nawierzchni drogi (płyty betonowe lub nawierzchnia bitumiczna)</t>
  </si>
  <si>
    <t xml:space="preserve">Przebudowa drogi lokalnej - ulica w ruchu uspokojonym i nawierzchni utwardzonej (0,35 km).  </t>
  </si>
  <si>
    <t>01/02/14</t>
  </si>
  <si>
    <t>Trasa prowadzi śladem dawnej linii kolejowej od Tuchomia (ulica Jeziorna) przez Tuchomko do kąpieliska nad jeziorem Długim</t>
  </si>
  <si>
    <t xml:space="preserve">Trasa prowadzi po drodze gruntowej, biegnącej po dawnej linii kolejowej. Nawierzchnia dobra, gruntowa. W miejscowości Tuchomko rozebrany wiadukt na drodze powiatowej - odcinek w ruchu ogólnym. Na odcinku Tuchomko - jezioro Długie obiekt turystyczny (łowisko), nad samym jeziorem Długim duże kąpielisko. Również od jeziora Długiego do granicy gminy Bytów nawierzchnia trasy dobra. </t>
  </si>
  <si>
    <t xml:space="preserve">Budowa wydzielonej drogi rowerowej o nawierzchni bitumicznej. 
Wykonanie wjazdu i zjazdu na wiadukt w Tuchomku. Możliwe ograniczenie ruchu pojazdów. 
</t>
  </si>
  <si>
    <t>Licznik rowerowy</t>
  </si>
  <si>
    <t xml:space="preserve">Budowa wydzielonej drogi rowerowej o nawierzchni bitumicznej - 4,0 km
Oznakowanie istniejących dróg w ruch ogólnym - 0,05 km
Oznakowanie trasy - 4,05 km
Licznik rowerowy - 1 szt. (pomiędzy jeziorem Długim a granicą gminy Bytów)
Rozbudowa miejsca odpoczynku nad jeziorem Długim - 1 szt.   
</t>
  </si>
  <si>
    <t>01/03/01</t>
  </si>
  <si>
    <t>Bytów</t>
  </si>
  <si>
    <t>Trasa prowadzi śladem dawnej linii kolejowej od granicy z gminą Tuchomie (w pobliżu jeziora Długiego) do Półczynka, gdzie przecina nieużytkowaną linię kolejową Bytów - Korzybie (nr 212).</t>
  </si>
  <si>
    <t>Trasa prowadzi po drodze gruntowej, biegnącej po dawnej linii kolejowej. Nawierzchnia średniej jakości, gruntowa. Fragmenty piaszczyste, błotniste i z koleinami, zniszczone wskutek prac leśnych. Na tym odcinku jeden poprzeczny wiadukt w dobrym stanie. W niektórych miejscach trasa schodzi z nasypu, wykorzystując lokalne drogi rolnicze. Stan nawierzchni wyraźnie gorszy, niż w gminie Tuchomie. Miejscami odcinki podmokłe.</t>
  </si>
  <si>
    <t xml:space="preserve">Budowa wydzielonej drogi rowerowej o nawierzchni bitumicznej. Wprowadzenie separacji ruchu pojazdów. </t>
  </si>
  <si>
    <t xml:space="preserve">Budowa wydzielonej drogi rowerowej o nawierzchni bitumicznej - 4,3 km
Oznakowanie trasy - 4,3 km 
</t>
  </si>
  <si>
    <t>01/03/02</t>
  </si>
  <si>
    <t>Trasa prowadzi z Półczynka wzdłuż nieczynnej linii kolejowej nr 212 do Bytowa wzdłuż rzeki Borui, gdzie skręca w starą bocznicę na ulicę Stary Dworzec, przecinając teren ogródków działkowych i osiedla mieszkaniowego w pobliżu dawnego browaru Goch (obecnie Browar Bytów).</t>
  </si>
  <si>
    <t xml:space="preserve">Obecnie na tym odcinku znajduje się istniejąca linia kolejowa nr 212 Korzybie - Bytów. Nie jest ona użytkowana, lecz torowisko pozostało. Obok torów znajduje się wąska ścieżka - długość tego odcinka 1,5 km. Od rozebranej bocznicy kolejowej trasa prowadzi ścieżkami przez teren ogródków działkowych (ok. 100 metrów), następnie ok. 200 metrów drogą gruntową do osiedla mieszkaniowego. Ostatnie 200 metrów to drogi lokalne z kostki betonowej. </t>
  </si>
  <si>
    <t xml:space="preserve">Przejęcie linii kolejowej nr 212 i jej zachowanie dla ruchu kolejowego (drezyny, przejazdy turystyczne)
Budowa wydzielonej drogi rowerowej o nawierzchni bitumicznej wzdłuż linii kolejowej (ok. 1,4 km). Wykluczone rozbieranie torów dla zachowania przejezdności linii. Następnie budowa drogi rowerowej na dawnej bocznicy, przez teren ogródków działkowych do drogi osiedlowej (ok. 0,25 km). Ostatni fragment w ruchu ogólnym. Miejsce odpoczynku - punkt stacyjny (rowerzyści, drezyny) - Półczynek.
</t>
  </si>
  <si>
    <t xml:space="preserve">Budowa wydzielonej drogi rowerowej o nawierzchni bitumicznej - 1,8 km
Oznakowanie trasy - 2,0 km 
Wykonanie miejsca odpoczynku / punktu stacyjnego dla drezyn i rowerzystów w Półczynku - 1 szt. 
</t>
  </si>
  <si>
    <t>01/03/03</t>
  </si>
  <si>
    <t>Trasa prowadzi ulicą Stary Dworzec od dawnego browaru Goch (obecnie Browar Bytów), po wyremontowanym moście kolejowym nad Borują, następnie wzdłuż ulicy Stary Dworzec na plac dworcowy, skąd dalej do Ronda Kaszubskiego, przecinając drogę krajową nr 20 (przejazd rowerowy).</t>
  </si>
  <si>
    <t xml:space="preserve">Obecnie na tym odcinku znajdują się lokalne drogi osiedlowe o nawierzchni z kostki betonowej i nawierzchni asfaltowej. Na dawny most kolejowy prowadzi nowo wybudowany ciąg pieszo rowerowy. Odcinek drogi pomiędzy mostem a dworcem kolejowym - droga o nawierzchni gruntowej. Plac Dworcowy - obecnie ruch jednokierunkowy, nawierzchnia bitumiczna, podobnie dojazd do drogi krajowej. </t>
  </si>
  <si>
    <t xml:space="preserve">Ciąg pieszo-rowerowy (ok. 200 m) oraz drogi w ruchu ogólnym, uspokojonym (ok. 450 m). 
W okolicy dworca kolejowego potencjalnie miejsce odpoczynku. 
</t>
  </si>
  <si>
    <t xml:space="preserve">Zmiana organizacji ruchu na placu dworcowym (dopuszczenie ruchu rowerów pod prąd z wymalowaniem kontrapasa, ok. 0,25 km)
Remont odcinka drogi od dworca do mostu kolejowego (ok. 0,2 km)
Oznakowanie trasy w ruchu ogólnym (0,45 km) i na ciągach pieszo-rowerowych (0,2 km)
</t>
  </si>
  <si>
    <t>01/03/04</t>
  </si>
  <si>
    <t>Pozostali Zarządcy Dróg</t>
  </si>
  <si>
    <t>01/03/05</t>
  </si>
  <si>
    <t xml:space="preserve">Trasa prowadzi z Bytowa do Mądrzechowa, istniejącymi ciągami pieszo-rowerowymi wzdłuż drogi krajowej nr 20 od wiaduktu dawnej linii kolejowej Bytów - Lębork do skrętu na drogę powiatową Mądrzechowo-Rabacino.  </t>
  </si>
  <si>
    <t xml:space="preserve">Ciągi pieszo-rowerowe z kostki betonowej, szerokie i odseparowane od jezdni. </t>
  </si>
  <si>
    <t xml:space="preserve">Trasa poprowadzona istniejącymi ciągami pieszo-rowerowymi. </t>
  </si>
  <si>
    <t>Oznakowanie trasy (0,8 km).</t>
  </si>
  <si>
    <t>kostka betonowa</t>
  </si>
  <si>
    <t>01/03/06</t>
  </si>
  <si>
    <t xml:space="preserve">Trasa prowadzi z Mądrzechowa (skrzyżowanie z drogą krajową nr 20) drogą powiatową na Rabacino. </t>
  </si>
  <si>
    <t xml:space="preserve">Droga asfaltowa o dobrej nawierzchni, niewielkim ruchu pojazdów, choć wąska i poza terenem zabudowanym. Duże różnice wysokości, malownicza okolica.  </t>
  </si>
  <si>
    <t xml:space="preserve">Trasa poprowadzona w ruchu ogólnym. Miejsce odpoczynku w Ząbinowicach. </t>
  </si>
  <si>
    <t>Wykonanie zjazdu z DP na CPR DK20</t>
  </si>
  <si>
    <t xml:space="preserve">Oznakowanie trasy (5,25 km).
Wykonanie zjazdu z drogi powiatowej na ciąg pieszo-rowerowy przy DK20
Miejsce odpoczynku w Ząbinowicach (61 km).
</t>
  </si>
  <si>
    <t>01/04/01</t>
  </si>
  <si>
    <t>Studzienice</t>
  </si>
  <si>
    <t>Trasa prowadzi od Mądrzechowa i Ząbinowic przez Rabacino, następnie krętą drogą leśną (nawierzchnia asfaltowa) do stacji kolejowej w Studzienicach i dalej do Studzienic, kończąc się na skrzyżowaniu z drogą powiatową (ul. Kaszubska) w zachodniej części miejscowości.</t>
  </si>
  <si>
    <t xml:space="preserve">Droga asfaltowa o dobrej nawierzchni, niewielkim ruchu pojazdów, choć wąska i poza terenem zabudowanym. Duże różnice wysokości, malownicza okolica. Na trasie w kilku miejscach wiaty - miejsca odpoczynkowe, wykonane i utrzymywane przez Nadleśnictwo Bytów. </t>
  </si>
  <si>
    <t>Trasa poprowadzona w ruchu ogólnym.</t>
  </si>
  <si>
    <t xml:space="preserve">Oznakowanie trasy (6,2 km).
Miejsce odpoczynku (Rabacino)
</t>
  </si>
  <si>
    <t>01/04/02</t>
  </si>
  <si>
    <t xml:space="preserve">Trasa prowadzi przez Studzienice, od strony stacji kolejowej, obok miejsca odpoczynku nad jeziorem Kłączno, następnie przez centrum miejscowości w kierunku Somin. </t>
  </si>
  <si>
    <t>Droga asfaltowa o dobrej nawierzchni, dość dużym ruchu pojazdów. Teren zabudowany, lecz ograniczona widoczność i liczne zakręty sprawiają, że jest to droga dość niebezpieczna. Chodniki istnieją na całej długości, lecz są wąskie i niedostosowane do ruchu rowerzystów. Nad jeziorem Kłączno duże miejsce odpoczynku (teren rekreacyjny, wypożyczalnia sprzętu wodnego, toalety).</t>
  </si>
  <si>
    <t xml:space="preserve">Trasa poprowadzona w ruchu ogólnym, uspokojenie ruchu na całym odcinku (ew. budowa ciągu pieszo-rowerowego od kąpieliska do centrum miejscowości). </t>
  </si>
  <si>
    <t xml:space="preserve">Uspokojenie ruchu (1,4 km).
Oznakowanie trasy (1,4 km).
Doposażenie miejsca odpoczynku nad jeziorem Kłączno (tablice, stojaki).
</t>
  </si>
  <si>
    <t>01/04/03</t>
  </si>
  <si>
    <t xml:space="preserve">Trasa prowadzi od wschodniej granicy Studzienic przez tereny leśne, w kierunku na Sominy. Koniec odcinka na skraju lasu przy wsi Koźlice.  </t>
  </si>
  <si>
    <t>Droga asfaltowa o dobrej nawierzchni, dość dużym ruchu pojazdów. Teren niezabudowany, lecz ograniczona widoczność i liczne zakręty sprawiają, że jest to droga dość niebezpieczna. Brak chodników i poboczy.</t>
  </si>
  <si>
    <t>Trasa poprowadzona w ruchu ogólnym, docelowo budowa wydzielonej drogi rowerowej w standardzie "Kaszubskiej Marszruty" (w pasie przeciwpożarowym)</t>
  </si>
  <si>
    <t xml:space="preserve">Oznakowanie trasy (4,5 km).
Budowa wydzielonej drogi rowerowej (4,5 km)
</t>
  </si>
  <si>
    <t>01/04/04</t>
  </si>
  <si>
    <t>Nadleśnictwo Bytów</t>
  </si>
  <si>
    <t>Trasa prowadzi od granicy lasu (droga powiatowa na Studzienice, okolice wsi Koźliny) do zachodniego skraju wsi Sominy (droga na Skoszewo)</t>
  </si>
  <si>
    <t xml:space="preserve">Trasa poprowadzona w ruchu ogólnym, docelowo budowa wydzielonej drogi rowerowej poza pasem jezdni (działki rolne i leśne). </t>
  </si>
  <si>
    <t xml:space="preserve">Oznakowanie trasy (2,6 km).
Budowa wydzielonej drogi rowerowej (2,6 km)
</t>
  </si>
  <si>
    <t>01/04/05</t>
  </si>
  <si>
    <t>Trasa prowadzi przez miejscowość Sominy, od drogi na Skoszewo do ośrodka wypoczynkowego "Kaszubski Bór"</t>
  </si>
  <si>
    <t>Droga asfaltowa o dobrej nawierzchni i dość dużym ruchu pojazdów. Teren zabudowany, chodniki. Miejscowość Sominy bardzo atrakcyjna turystycznie - duże jezioro Somińskie, zabytkowe domy drewniane ("Zagroda Owczarza"), drewniany kościół, liczne kwatery noclegowe, wypożyczalnia kajaków, plaża. Węzeł szlaków rowerowych (na Skoszewo prowadzi trasa "Przez Zielone Serce Pomorza"</t>
  </si>
  <si>
    <t xml:space="preserve">Trasa poprowadzona w ruchu ogólnym, rekomendowane uspokojenie ruchu. </t>
  </si>
  <si>
    <t xml:space="preserve">Uspokojenie ruchu (0,9 km)
Oznakowanie trasy (0,9 km).
</t>
  </si>
  <si>
    <t>01/04/06</t>
  </si>
  <si>
    <t>Nadleśnictwo Lipusz</t>
  </si>
  <si>
    <t>Trasa prowadzi drogą powiatową, od miejscowości Sominy (ośrodek "Kaszubski Bór"), przez mostek nad Zbrzycą do granicy z gminą Dziemiany.</t>
  </si>
  <si>
    <t>Droga asfaltowa o dobrej nawierzchni i dość dużym ruchu pojazdów. Teren niezabudowany, zakręt, ograniczona widoczność, brak poboczy. Malownicza okolica - jeziora Somińskie i Dywańskie. Początek odcinka leśnego, zniszczonego przez nawałnicę w sierpniu 2017 roku.</t>
  </si>
  <si>
    <t xml:space="preserve">Trasa poprowadzona w ruchu ogólnym, docelowo budowa wydzielonej drogi rowerowej 
w standardzie "Kaszubskiej Marszruty" (w pasie przeciwpożarowym).
W przypadku budowy drogi rowerowej na ostatnim odcinku (od ośrodka "Kaszubsku Bór" do granicy gminy) konieczność wybudowania kładki pieszo-rowerowej nad rzeką Zbrzycą. 
</t>
  </si>
  <si>
    <t>Budowa kładki nad Zbrzycą w ciągu DP</t>
  </si>
  <si>
    <t xml:space="preserve">Oznakowanie trasy (0,6 km).
Budowa wydzielonej drogi rowerowej (0,6 km).
Budowa kładki nad Zbrzycą (1 szt.) w ciągu drogi powiatowej.
</t>
  </si>
  <si>
    <t>02/01/01</t>
  </si>
  <si>
    <t>kościerski</t>
  </si>
  <si>
    <t>Dziemiany</t>
  </si>
  <si>
    <t>Trasa prowadzi drogą powiatową, od granicy gminy Studzienice w kierunku Dziemian, do skrzyżowania z drogą leśną na Dywan</t>
  </si>
  <si>
    <t>Droga asfaltowa o dobrej nawierzchni i dość dużym ruchu pojazdów. Teren niezabudowany, zakręt, ograniczona widoczność, brak poboczy. Las częściowo uszkodzony przez nawałnicę w sierpniu 2017 roku.</t>
  </si>
  <si>
    <t xml:space="preserve">Trasa poprowadzona w ruchu ogólnym, docelowo budowa wydzielonej drogi rowerowej 
w standardzie "Kaszubskiej Marszruty" (w pasie przeciwpożarowym).
</t>
  </si>
  <si>
    <t xml:space="preserve">Oznakowanie trasy (1,3 km).
Budowa wydzielonej drogi rowerowej (1,3 km).
</t>
  </si>
  <si>
    <t>02/01/02</t>
  </si>
  <si>
    <t>Trasa prowadzi leśną drogą przeciwpożarową o nawierzchni obecnie gruntowej i brukowej, od drogi powiatowej Sominy - Dziemiany do zabudowań leśniczówki Dywan, skąd dalej biegnie drogą asfaltowa na Dziemiany.</t>
  </si>
  <si>
    <t xml:space="preserve">Droga leśna o statusie drogi wewnętrznej (przeciwpożarowej). Obecnie mocno zniszczona w wyniku ruchu pojazdów leśnych (koleiny, błoto, piach). W pobliżu leśniczówki Dywan (zjazd w dolinę Zbrzycy) dość duże nachylenie (nawet odcinkowo do 10%), fragment największego nachylenia, ok. 200-300 metrów, wybrukowany kamieniami (kocie łby); równolegle wąwóz, w którym biegnie droga gruntowa. </t>
  </si>
  <si>
    <t>Remont istniejącej drogi leśnej do standardu drogi leśnej o nawierzchni ulepszonej i utwardzonej (optymalnie bitumicznej), poszerzenie na odcinku podjazdu w pobliżu leśniczówki Dywan.</t>
  </si>
  <si>
    <t>02/01/03</t>
  </si>
  <si>
    <t>Trasa prowadzi drogą przeciwpożarową o nawierzchni bitumicznej od leśniczówki Dywan do granicy miejscowości Dziemiany (skraj lasu, okolica jeziora Rzuno) - ulica Leśna.</t>
  </si>
  <si>
    <t>Droga o statusie drogi wewnętrznej (przeciwpożarowa), jest dość wąska i kręta, choć ruch na niej jest mały (droga nie prowadzi do żadnej większej osady). Posiada nawierzchnię bitumiczną o średnim stanie, zniszczonym w czasie prac leśnych związanych z uporządkowaniem terenu po nawałnicy z sierpnia 2017. Okolica, przez którą przebiega trasa, bardzo poważnie ucierpiała w wyniku kataklizmu - lasy na tym odcinku zostały niemal całkowicie zniszczone, poważnie ucierpiała też okolica leśniczówki Dywan.</t>
  </si>
  <si>
    <t>Remont / poprawa nawierzchni istniejącej drogi asfaltowej w administracji Lasów Państwowych, poprowadzenie trasy na zasadach ogólnych. Wykonanie miejsca odpoczynku w pobliżu leśniczówki Dywan, połączonego z wystawą przyrodniczo-edukacyjną. Licznik rowerowy.</t>
  </si>
  <si>
    <t>02/01/04</t>
  </si>
  <si>
    <t xml:space="preserve">Trasa prowadzi od skraju lasu (zachodni kraniec miejscowości Dziemiany) ulicą Leśną, następnie ulicami Sengera, Partyzantów, Wyzwolenia do drogi wojewódzkiej nr 235. Przecina tę drogę i następnie prowadzi w kierunku Piechowic ulicą Kaszubską, do końca tej miejscowości (pętla na wschodnim skraju wsi). </t>
  </si>
  <si>
    <t xml:space="preserve">Drogi o różnorodnym statusie, w terenie zabudowanym w Dziemianach i Piechowicach (gminne, powiatowe, przecięcie z drogą wojewódzką). Nawierzchnia bitumiczna, raczej dobrej jakości. 
Odcinek od skraju lasu do ulicy Sengera - droga lokalna, o małym natężeniu ruchu. 
W centrum miejscowości ruch większy, ale rzeczywista prędkość pojazdów umiarkowana. 
Przejazd przez drogę wojewódzką nr 235 - obecnie tylko jako przejście dla pieszych. 
Ulica Kaszubska (na Piechowice) - umiarkowany ruch pojazdów (głównie lokalny), choć prędkość rzeczywista pojazdów powyżej 50 km/h. Droga powiatowa nr 2402G.
Przed Piechowicami jezioro Gogolino - potencjalnie miejsce odpoczynku. 
</t>
  </si>
  <si>
    <t>Trasa w ruchu ogólnym, uspokojenie ruchu w Dziemianach, wykonanie przejazdu rowerowego przez drogę wojewódzką nr 235 oraz oznakowanie całego odcinka, miejsce odpoczynku nad j. Gogolino.</t>
  </si>
  <si>
    <t>Przejazd rowerowy przez DW 235</t>
  </si>
  <si>
    <t xml:space="preserve">Oznakowanie trasy (4,8 km)
Uspokojenie ruchu (Dziemiany) ok. 1,5 km
Wykonanie przejazdu rowerowego przez drogę wojewódzką nr 235 (ul. Wyzwolenia - Wąska)
Wykonanie miejsca odpoczynku nad jeziorem Gogolino (1 szt.)
</t>
  </si>
  <si>
    <t>02/01/05</t>
  </si>
  <si>
    <t xml:space="preserve">Trasa prowadzi od wsi Piechowice w kierunku wschodnim, początkowo drogą gruntową przez pola, następnie przez lasy (Wdzydzki Park Krajobrazowy) drogami leśnymi, do drewnianej kładki na rzece Wdzie w pobliżu jeziora Wdzydze. </t>
  </si>
  <si>
    <t xml:space="preserve">Drogi polne i leśne o nawierzchni gruntowej, miejscami silnie piaszczyste. Szlaki rowerowe. Malownicza okolica. </t>
  </si>
  <si>
    <t xml:space="preserve">Wykonanie wydzielonej drogi rowerowej na odcinkach polnych (od Piechowic do skraju lasu) i leśnych. Rekomendowana nawierzchnia bitumiczna (odcinek polny) i gruntowa ulepszona (odcinek leśny) i odpowiednia separacja od ruchu pojazdów. </t>
  </si>
  <si>
    <t xml:space="preserve">Wykonanie wydzielonej drogi rowerowej (6,4 km), w tym do 1,5 km bitumicznej, pozostała bitumiczna lub gruntowa ulepszona. 
Oznakowanie trasy (6,4 km).
</t>
  </si>
  <si>
    <t>02/02/01</t>
  </si>
  <si>
    <t>Kościerzyna (g)</t>
  </si>
  <si>
    <t>Trasa prowadzi kładką nad rzeką Wdą w pobliżu jej ujścia tej rzeki do jeziora Wdzydze.</t>
  </si>
  <si>
    <t xml:space="preserve">Droga gruntowa; kładka drewniana, wymagająca remontu (odbudowy). 
W pobliżu projektowane miejsce odpoczynku dla kajakarzy.
</t>
  </si>
  <si>
    <t>Wykonanie kładki pieszo-rowerowej przez rzekę, uzupełnienie miejsca odpoczynku.</t>
  </si>
  <si>
    <t>02/02/02</t>
  </si>
  <si>
    <t>Trasa prowadzi drogą lokalną od kładki na Wdzie wzdłuż jeziora Radolnego do pętli autobusowej w  Czarlinie, obok ośrodków wypoczynkowych nad jeziorem Radolnym i przystani "U Jarosi" nad Wdą.</t>
  </si>
  <si>
    <t xml:space="preserve">Droga lokalna o nawierzchni częściowo gruntowej, a częściowo ze starych płyt betonowych IOMB. Odcinek atrakcyjny widokowo, jednak zachodnia część trasy (ok. 700 metrów) ma złej jakości, piaszczystą nawierzchnię. </t>
  </si>
  <si>
    <t>Remont i poprawa nawierzchni drogi lokalnej, oznakowanie trasy.</t>
  </si>
  <si>
    <t xml:space="preserve">Oznakowanie trasy (1,6 km)
Remont i poprawa nawierzchni drogi lokalnej (1,6 km)
</t>
  </si>
  <si>
    <t>02/02/03</t>
  </si>
  <si>
    <t>Trasa prowadzi drogą asfaltową z Czarliny w kierunku Wąglikowic. Przed Wąglikowicami skręca w drogę lokalną (gruntową) - ulica Rajska.</t>
  </si>
  <si>
    <t xml:space="preserve">Droga lokalna o nawierzchni bitumicznej, dobrej lub dość dobrej nawierzchni, niezbyt dużym ruchu pojazdów, choć dość dużej prędkości (brak poboczy, teren niezabudowany).  </t>
  </si>
  <si>
    <t>Oznakowanie trasy (2,3 km).</t>
  </si>
  <si>
    <t>02/02/04</t>
  </si>
  <si>
    <t xml:space="preserve">Trasa prowadzi od rozwidlenia drogi Czarlina - Wąglikowice i ul. Rajskiej, ulicą Rajską, do Wąglikowic (skrzyżowania z drogą powiatową). </t>
  </si>
  <si>
    <t>Droga lokalna o nawierzchni gruntowej (część południowa), asfaltowej na terenie Wąglikowic.</t>
  </si>
  <si>
    <t xml:space="preserve">Oznakowanie trasy (0,75 km)
Remont i poprawa nawierzchni drogi lokalnej (0,4 km), uspokojenie ruchu (0,35 km)
</t>
  </si>
  <si>
    <t>02/02/05</t>
  </si>
  <si>
    <t>Trasa prowadzi z centrum Wąglikowic ulicą Spacerową w kierunku wschodnim.</t>
  </si>
  <si>
    <t>Droga lokalna o nawierzchni z betonowej kostki brukowej, małe natężenie ruchu pojazdów</t>
  </si>
  <si>
    <t>Oznakowanie trasy, uspokojenie ruchu.</t>
  </si>
  <si>
    <t>betonowa kostka brukowa</t>
  </si>
  <si>
    <t>02/02/06</t>
  </si>
  <si>
    <t>Nadleśnictwo Kościerzyna</t>
  </si>
  <si>
    <t>Trasa prowadzi od Wąglikowic (cmentarz) do wsi Juszki, ulicą Spacerową (leśna droga o statusie drogi gminnej).</t>
  </si>
  <si>
    <t>Droga lokalna o nawierzchni gruntowej, nawierzchnia dość piaszczysta</t>
  </si>
  <si>
    <t xml:space="preserve">Oznakowanie trasy, remont drogi i poprawa nawierzchni. </t>
  </si>
  <si>
    <t>02/02/07</t>
  </si>
  <si>
    <t>Trasa prowadzi wsi Juszki, przez miejscowość Juszki, następnie drogą asfaltową w kierunku Kościerzyny obok leśnictwa Debrzyno do drogi wojewódzkiej nr 214.</t>
  </si>
  <si>
    <t xml:space="preserve">We wsi Juszki drogi o nawierzchni z płyt betonowych, pomiędzy wsią a drogą wojewódzką 214 jest to droga o dobrej, wyremontowanej nawierzchni asfaltowej, dość wąska i kręta, ale o małym ruchu pojazdów. Odcinek dość malowniczy, po drodze jeziora Debrzyno i Długie, tereny leśne. </t>
  </si>
  <si>
    <t xml:space="preserve">Trasa w ruchu ogólnym. We wsi Juszki ewentualnie w okolicach leśniczówki Debrzyno rekomendowane miejsce odpoczynku. </t>
  </si>
  <si>
    <t xml:space="preserve">Oznakowanie trasy (5,2 km)
Wykonanie miejsca odpoczynku (1 szt.)
</t>
  </si>
  <si>
    <t>płyty betonowe/
asfalt</t>
  </si>
  <si>
    <t>02/02/08</t>
  </si>
  <si>
    <t>ZDW Gdańsk (przejazd przez DW 214)</t>
  </si>
  <si>
    <t xml:space="preserve">Trasa prowadzi projektowaną aktualnie drogą rowerową, po wschodniej stronie drogi wojewódzkiej ne 214, która prowadzić będzie do wsi Sarnowy (j. Zagnanie). Rozpoczyna się przy skrzyżowaniu z drogą na Juszki, a kończy na granicy gminy Kościerzyna i miasta Kościerzyna w Wierzysku, skąd dalej prowadzi na Kościerzynę. </t>
  </si>
  <si>
    <t xml:space="preserve">Droga wojewódzka, wąska, brak poboczy, duży ruch pojazdów, ograniczona widoczność. Teren niezabudowany. Duża prędkość przelotowa pojazdów. </t>
  </si>
  <si>
    <t xml:space="preserve">Droga rowerowa z dopuszczonym ruchem pieszych (wschodnia strona drogi wojewódzkiej). Przewidywana szerokość 2,5 metra + skrajnia (wg dokumentacji projektowej / PFU). 
Konieczne zaprojektowanie włączenia się drogi rowerowej w ruch ogólny od strony wsi Juszki.
</t>
  </si>
  <si>
    <t>Zjazd z DR na drogę lokalną</t>
  </si>
  <si>
    <t xml:space="preserve">Wykonanie drogi rowerowej (0,6 km)
Wykonanie zjazdu z drogi rowerowej na drogę lokalną (droga na Juszki)
</t>
  </si>
  <si>
    <t>02/02/09</t>
  </si>
  <si>
    <t xml:space="preserve">Trasa prowadzi po trasie dawnej linii kolejowej od granicy miasta Kościerzyna i gminy Kościerzyna (ulica Plebanka, na wschód od miasta) w kierunku wschodnim, do mostu kolejowego na rzece Wierzycy w śladzie dawnej linii kolejowej. </t>
  </si>
  <si>
    <t xml:space="preserve">Droga gruntowa po nasypie dawnej linii kolejowej. Nawierzchnia nierówna, piaszczysta. Most kolejowy na Wierzycy do remontu - brak przejazdu.  </t>
  </si>
  <si>
    <t xml:space="preserve">Droga rowerowa o szerokości min. 2,5 metra z dopuszczonym ruchem pieszych. </t>
  </si>
  <si>
    <t>02/02/10</t>
  </si>
  <si>
    <t>Trasa prowadzi przez most na dawnej linii kolejowej (rzeka Wierzyca)</t>
  </si>
  <si>
    <t>Most kolejowy na Wierzycy do remontu - brak przejazdu.</t>
  </si>
  <si>
    <t xml:space="preserve">Kładka pieszo-rowerowa na moście kolejowym nad Wierzycą, z licznikiem rowerowym. </t>
  </si>
  <si>
    <t>02/02/11</t>
  </si>
  <si>
    <t>Trasa prowadzi po trasie dawnej linii kolejowej w kierunku wschodnim, od mostu na Wierzycy, do miejscowości Wielki Klincz (skrzyżowanie z drogą powiatową, rozebrany wiadukt).</t>
  </si>
  <si>
    <t>Droga gruntowa po nasypie dawnej linii kolejowej. Nawierzchnia nierówna, piaszczysta. Brak przejazdu przez drogę powiatową - wiadukt rozebrany.</t>
  </si>
  <si>
    <t xml:space="preserve">Droga rowerowa o szerokości min. 2,5 metra z dopuszczonym ruchem pieszych. Zjazd z nasypu w okolicach dawnej stacji Wielki Klincz na drogę powiatową . Miejsce odpoczynku w pobliżu dawnej stacji kolejowej. Zagospodarowanie terenu po dawnej stacji kolejowej. </t>
  </si>
  <si>
    <t>02/02/12</t>
  </si>
  <si>
    <t>Trasa prowadzi po trasie dawnej linii kolejowej od miejscowości Wielki Klincz (droga powiatowa), do granicy z gminą Nowa Karczma pomiędzy Wielkim Klinczem a Nowym Barkoczynem.</t>
  </si>
  <si>
    <t xml:space="preserve">Droga gruntowa po nasypie dawnej linii kolejowej. Nawierzchnia nierówna, piaszczysta. 
Na trasie 2 zachowane wiadukt nad linią kolejową.
</t>
  </si>
  <si>
    <t>Droga rowerowa o szerokości min. 2,5 metra z dopuszczonym ruchem pieszych. Zjazd z nasypu w okolicach dawnej stacji Wielki Klincz na drogę powiatową.</t>
  </si>
  <si>
    <t>Zjazd z nasypu do DP 2201G</t>
  </si>
  <si>
    <t xml:space="preserve">Wykonanie drogi rowerowej (2,8 km)
Wykonanie zjazdu z nasypu do drogi powiatowej 2201G 
</t>
  </si>
  <si>
    <t>02/03/01</t>
  </si>
  <si>
    <t>Kościerzyna (m)</t>
  </si>
  <si>
    <t xml:space="preserve">Trasa prowadzi wzdłuż drogi wojewódzkiej nr 214, projektowaną aktualnie drogą rowerową, od granicy z gminą Kościerzyna w Wierzysku przez miejscowość Wierzysko (początkowo stroną wschodnią, następnie przejście na stronę zachodnią) do węzła "Kościerzyna - Południe" (droga krajowa nr 20), gdzie prowadzi dalej istniejącymi drogami rowerowymi. </t>
  </si>
  <si>
    <t xml:space="preserve">Droga wojewódzka, wąska, brak poboczy, zniszczone i niekompletne chodniki, duży ruch pojazdów, ograniczona widoczność. Teren zabudowany. </t>
  </si>
  <si>
    <t xml:space="preserve">Droga rowerowa z dopuszczonym ruchem pieszych (wschodnia strona drogi wojewódzkiej). Przewidywana szerokość 2,5 metra + skrajnia (wg dokumentacji projektowej / PFU). 
Przejazd rowerowy na wysokości istniejącego przejścia dla pieszych w Wierzysku. 
</t>
  </si>
  <si>
    <t>Wykonanie przejazdu przez DW</t>
  </si>
  <si>
    <t xml:space="preserve">Wykonanie i oznakowanie drogi rowerowej (0,75 km)
Wykonanie przejazdu przez drogę wojewódzką. 
</t>
  </si>
  <si>
    <t>02/03/02</t>
  </si>
  <si>
    <t xml:space="preserve">Trasa prowadzi istniejącymi bitumicznymi drogami rowerowymi wzdłuż drogi wojewódzkiej nr 214 przez węzeł "Kościerzyna - Południe" (obwodnica Kościerzyny, DK 20). </t>
  </si>
  <si>
    <t xml:space="preserve">Bitumiczne drogi rowerowe.  </t>
  </si>
  <si>
    <t xml:space="preserve">Oznakowanie istniejących dróg rowerowych. </t>
  </si>
  <si>
    <t xml:space="preserve">Oznakowanie trasy (0,65 km). </t>
  </si>
  <si>
    <t>02/03/03</t>
  </si>
  <si>
    <t>Trasa prowadzi wzdłuż drogi wojewódzkiej nr 214, projektowaną aktualnie drogą rowerową, od węzła "Kościerzyna - Południe" (obwodnica Kościerzyny, DK 20), do istniejących ciągów pieszo-rowerowych przy ulicy Wojska Polskiego (dawna droga krajowa nr 20) w Kościerzynie.</t>
  </si>
  <si>
    <t>Droga wojewódzka, wąska, brak poboczy, zniszczone i niekompletne chodniki, duży ruch pojazdów, ograniczona widoczność. Teren zabudowany.</t>
  </si>
  <si>
    <t xml:space="preserve">Droga rowerowa z dopuszczonym ruchem pieszych. Przewidywana szerokość 2,5 metra + skrajnia (wg dokumentacji projektowej / PFU). </t>
  </si>
  <si>
    <t>Wykonanie i oznakowanie drogi rowerowej (0,85 km)</t>
  </si>
  <si>
    <t>02/03/04</t>
  </si>
  <si>
    <t>ZDW Gdańsk</t>
  </si>
  <si>
    <t xml:space="preserve">Trasa prowadzi przez Kościerzynę, od ronda drogi wojewódzkiej nr 214, ulicą Wojska Polskiego (dawna DK20), do ulicy Dworcowej w kierunku wschodnim. 
Stamtąd ulicą Dworcową do dworca kolejowego (węzeł komunikacyjny) i dalej, do ulicy Matejki, do przejazdu przez tory kolejowe i ulicy Wita Stwosza, gdzie zaczyna się projektowana przez gminy i miasto Kościerzyna droga rowerowa wzdłuż drogi serwisowej DD11a.
</t>
  </si>
  <si>
    <t xml:space="preserve">Ciągi pieszo-rowerowe z kostki betonowej, niskiego standardu. </t>
  </si>
  <si>
    <t xml:space="preserve">Trasa poprowadzona po drogach rowerowych zgodnie z istniejącym przebiegiem, po bitumicznych drogach rowerowych. 
Miejsce odpoczynku przy dworcu kolejowym (ekspozycja i prezentacja parowozowni kościerskiej). 
</t>
  </si>
  <si>
    <t xml:space="preserve">Remont istniejących ciągów rowerowych (wymiana nawierzchni, profilowanie, poprawa przejazdów, likwidacja punktów kolizyjnych, poszerzenia, zmiana organizacji ruchu) oraz oznakowanie - 3,0 km
(w tym ok. 2,4 km w administracji miasta Kościerzyna, a ok. 0,6 km - w zarządzie ZDW Gdańsk.
Wykonanie miejsca odpoczynku z ekspozycją "Parowozowni Kościerzyna" w pobliżu dworca kolejowego - 1 szt. 
</t>
  </si>
  <si>
    <t>02/03/05</t>
  </si>
  <si>
    <t xml:space="preserve">Trasa prowadzi od przejazdu kolejowego w pobliżu dworca kolejowego (ul. Matejki) ulicami: Wita Stwosza, drogą serwisową pod obwodnicą Kościerzyny (DD11a), Za Lasem, Plebanka do granicy gminy i miasta Kościerzyna - ulica Plebanka, skrzyżowanie z dawną linią kolejową.  </t>
  </si>
  <si>
    <t xml:space="preserve">Drogi lokalne bitumiczne (Wita Stwosza, droga serwisowa pod obwodnicą), drogi gruntowe złej jakości.  </t>
  </si>
  <si>
    <t>Droga rowerowa o szerokości min. 2,5 metra z dopuszczonym ruchem pieszych.</t>
  </si>
  <si>
    <t xml:space="preserve">Wykonanie drogi rowerowej (2,1 km)
Oznakowanie trasy (2,1 km)
</t>
  </si>
  <si>
    <t>02/04/01</t>
  </si>
  <si>
    <t>Nowa Karczma</t>
  </si>
  <si>
    <t xml:space="preserve">Trasa prowadzi po trasie dawnej linii kolejowej od granicy gminy Kościerzyna i gminy Nowa Karczma (w pobliżu zachowanego wiaduktu nad linią kolejową) przez Nowy Barkoczyn do granicy z gminą Liniewo w pobliżu Liniewka Kaszubskiego i Liniewa. </t>
  </si>
  <si>
    <t xml:space="preserve">Droga gruntowa po nasypie dawnej linii kolejowej. Nawierzchnia nierówna, piaszczysta. Na trasie rozebrany wiadukt nad drogą powiatową w Nowym Barkoczynie. Pagórkowaty, rolniczo-leśny krajobraz - malownicze widoki. 
Na początku odcinka miejsce silnie rozjeżdżone przez pojazdy terenowe - dziki "poligon" offroad (działka nr 162). Na terenie dawnej stacji kolejowej Nowy Barkoczyn dobrze zachowane budynki stacyjne, pozostałości peronów, bocznic i rozjazdów. Przejazd przez drogę powiatową obecnie utrudniony, wiadukt został rozebrany wraz z fragmentami torowiska, jest dość wysoki. Dalej znajduje się zakład przemysłowy (składowisko złomu). 
Odcinek dawnej linii kolejowej, biegnący między kompleksami leśnymi na wschód Starego Barkoczyna dość mocno zmieniony - drogi rolnicze, szerokie i rozjeżdżone przez pojazdy, miejscami odcinki podmokłe (niewielkie fragmenty).
W pobliżu granicy z gminą Liniewo pozostałości stacji Liniewko Kaszubskie (peron) - możliwe wyeksponowanie dawnej stacji, miejsce odpoczynku. 
</t>
  </si>
  <si>
    <t xml:space="preserve">Droga rowerowa o szerokości min. 2,5 metra z dopuszczonym ruchem pieszych. Miejsce odpoczynku na terenie dawnej stacji kolejowej Nowy Barkoczyn, wraz z zagospodarowaniem terenu stacji. </t>
  </si>
  <si>
    <t xml:space="preserve">Wykonanie drogi rowerowej (6,15 km)
Wykonanie zjazdu i wjazdu z nasypu do drogi powiatowej 2414G w Nowym Barkoczynie.
Wykonanie miejsc odpoczynku na terenie dawnej stacji Nowy Barkoczyn i Liniewko Kaszubskie (2 szt.)
Zagospodarowanie terenu stacji Nowy Barkoczyn, wyeksponowanie reliktów linii kolejowej, ew. eksponaty dydaktyczne itp., teren ma duże walory rekreacyjne
Dodatkowo tablica / niewielka ekspozycja / ławka, tablica, śmietnik na stacji Liniewko Kaszubskie.
</t>
  </si>
  <si>
    <t>02/05/01</t>
  </si>
  <si>
    <t>Liniewo</t>
  </si>
  <si>
    <t xml:space="preserve">Trasa prowadzi po trasie dawnej linii kolejowej od granicy gminy Nowa Karczma (dawna stacja Liniewko Kaszubskie) do miejsca, w którym dawna linia kolejowa łączy się z lokalną drogą gruntową, prowadzącą przez Liniewskie Góry do Liniewa. </t>
  </si>
  <si>
    <t xml:space="preserve">Droga gruntowa po nasypie dawnej linii kolejowej. Nawierzchnia nierówna, piaszczysta, miejscami podmokła. Malowniczy krajobraz rolniczy. Ciekawostka po drodze - wiadukt na nigdy nie zbudowanej linii kolejowej, którą projektowano w Liniewie (dalej w śladzie linii jeszcze dwa kolejne obiekty).  </t>
  </si>
  <si>
    <t xml:space="preserve">Wykonanie i oznakowanie drogi rowerowej (1,5 km)
Tablica informacyjna w miejscu, z którego widać wiadukt w Liniewskich Górach.
</t>
  </si>
  <si>
    <t>02/05/02</t>
  </si>
  <si>
    <t xml:space="preserve">Trasa prowadzi lokalnymi drogami o nawierzchni gruntowej i asfaltowej, od miejsca, w którym ślad dawniej linii kolejowej łączy się z lokalną drogą gruntową, prowadzącą z Liniewa do Liniewka Kościerskiego (Liniewskie Góry), następnie obok budynków dawnej stacji kolejowej Liniewo Kaszubskie wprost do drogi powiatowej, którą przekracza w pobliżu drewnianej rzeźby oraz pozostałości drugiej linii kolejowej.  </t>
  </si>
  <si>
    <t xml:space="preserve">Droga gruntowa w dość dobrym stanie, prowadząca w śladzie dawnej linii kolejowej. Praktycznie brak ruchu pojazdów. Dalszy odcinek (okolice stacji) o nawierzchni częściowo bitumicznej. Teren dawnej stacji kolejowej Liniewo Kościerskie - nieużytki. 
Częściowo czytelny układ dawnej stacji kolejowej, pozostałości drugiej linii kolejowej - rampy, zarysy peronów, nasyp drugiej linii kolejowej po drugiej stronie drogi powiatowej. 
</t>
  </si>
  <si>
    <t xml:space="preserve">Poprowadzenie trasy po istniejących drogach lokalnych w ruchu ogólnym.  </t>
  </si>
  <si>
    <t>Zagospodarowanie terenu po dawnej stacji Liniewo Kościerskie</t>
  </si>
  <si>
    <t>02/05/03</t>
  </si>
  <si>
    <t xml:space="preserve">Trasa prowadzi pomiędzy Liniewem a Głodowem, lokalnymi drogami o nawierzchni gruntowej, w śladzie dawnej linii kolejowej, od drogi powiatowej w Liniewie (ul. Wyzwolenia). 
Za terenem dawnej stacji Głodowo Kościerskie skręca w kierunku wsi Głodowo.
</t>
  </si>
  <si>
    <t xml:space="preserve">Droga gruntowa w dość dobrym stanie, miejscami odcinki wymagające odwodnienia. W okolicach stacji Głodowo fragmenty bruku, zachowane pozostałości peronów.  </t>
  </si>
  <si>
    <t>Wydzielona, bitumiczna droga rowerowa w śladzie dawnej linii kolejowej. Miejsce odpoczynku na terenie dawnej stacji Głodowo Kościerskie.</t>
  </si>
  <si>
    <t>Zagospodarowanie terenu po dawnej stacji Głodowo Kościerskie</t>
  </si>
  <si>
    <t xml:space="preserve">Wykonanie bitumicznej drogi rowerowej (5,4 km)
Oznakowanie trasy (5,4 km)
Wykonanie miejsce odpoczynku na terenie dawnej stacji kolejowej Głodowo Kościerskie, wyeksponowanie pozostałości stacji kolejowej.
</t>
  </si>
  <si>
    <t>02/05/04</t>
  </si>
  <si>
    <t>Trasa prowadzi od dawnej stacji Głodowo Kościerskie do wsi Głodowo lokalną drogą o nawierzchni asfaltowej, kończąc się na skrzyżowaniu z drogą wojewódzką nr 224 w centrum Głodowa.</t>
  </si>
  <si>
    <t xml:space="preserve">Droga lokalna o nawierzchni bitumicznej w dobrym stanie, mały ruch pojazdów.  </t>
  </si>
  <si>
    <t>Oznakowanie trasy (0,4 km)</t>
  </si>
  <si>
    <t>02/05/05</t>
  </si>
  <si>
    <t>ZDW Gdańsk (DW 224)</t>
  </si>
  <si>
    <t>Trasa prowadzi wzdłuż drogi wojewódzkiej nr 224 od centrum wsi Głodowo w kierunku Skarszew, do granicy z gminą Skarszewy za lasem, przed wsią Więckowy.</t>
  </si>
  <si>
    <t xml:space="preserve">Droga wojewódzka o nawierzchni średniej jakości, wąska, duży ruch pojazdów, teren niezabudowany. Brak poboczy, ograniczona widzialność. Podwójny, niebezpieczny zakręt w lesie w pobliżu przysiółku Deka. Droga bardzo niebezpieczna dla rowerzystów. 
Biegnący od Głodowa ślad dawnej linii kolejowej nie jest przejezdny - odcinek pierwszy bardzo zniszczony i podmokły, następnie teren leśny, na granicy z gminą Skarszewy droga się kończy - dalszy teren wykupiony (grunty prywatne), ograniczone możliwości dojazdu do drogi wojewódzkiej (droga leśna).
</t>
  </si>
  <si>
    <t xml:space="preserve">Wybudowanie bitumicznej drogi rowerowej pomiędzy Głodowem a Skarszewami (przez Więckowy).   </t>
  </si>
  <si>
    <t xml:space="preserve">Budowa wydzielonej drogi rowerowej (3,3 km).
Oznakowanie trasy (3,3 km)
</t>
  </si>
  <si>
    <t>03/01/01</t>
  </si>
  <si>
    <t>starogardzki</t>
  </si>
  <si>
    <t>Skarszewy</t>
  </si>
  <si>
    <t xml:space="preserve">Trasa prowadzi wzdłuż drogi wojewódzkiej nr 224 od granicy z gminą Skarszewy za lasem, przed wsią Więckowy, przez Więckowy, do ulicy Drogowców, która prowadzi wzdłuż skraju zabudowy od północno-zachodniej strony miejscowości. </t>
  </si>
  <si>
    <t xml:space="preserve">Droga wojewódzka o nawierzchni średniej jakości, wąska, duży ruch pojazdów, teren niezabudowany. Brak poboczy, drzewa w pobliżu skrajni jezdni. Droga bardzo niebezpieczna dla rowerzystów. 
Duży ruch tranzytowy oraz lokalny, w szczególności pomiędzy wsią Więckowy  a Skarszewami. Mieszkańcy od dawna żądają poprawy bezpieczeństwa na tym odcinku i wybudowania ciągu pieszo-rowerowego między Więckowami a Skarszewami. Na tym odcinku linia kolejowa biegnie w oddaleniu od wsi Więckowy, nie jest najkrótszą trasą do Skarszew. 
Biegnący równolegle ślad dawnej linii kolejowej nie jest przejezdny - teren wykupiony (grunty prywatne - lądowisko), dalej (również w okolicach dawnej stacji Więckowy) - grunty rolnicze. 
Teren malowniczy, pagórkowaty, krajobrazy leśno-rolnicze. Po dawnej stacji Więckowy, położonej w pewnej odległości od drogi, nie pozostało nic. 
Na ostatnim odcinku (1,7 km), od wybudowań Skarszew, pomimo wykupu gruntów ślad dawnej linii kolejowej bardzo wyraźny, linia biegła równolegle do drogi (widoczna jest z drogi). 
</t>
  </si>
  <si>
    <t xml:space="preserve">Wybudowanie bitumicznej drogi rowerowej pomiędzy Głodowem a Skarszewami (przez Więckowy).   
Zaakcentowanie istnienia dawnej stacji kolejowej (drogowskaz, tablica informacyjna w Więckowach)
</t>
  </si>
  <si>
    <t xml:space="preserve">Budowa wydzielonej drogi rowerowej (4,9 km).
Oznakowanie trasy (4,9 km)
Tablica informacyjna w Więckowach i drogowskaz do dawnej stacji (1 szt.)
</t>
  </si>
  <si>
    <t>03/01/02</t>
  </si>
  <si>
    <t xml:space="preserve">Trasa prowadzi ulicą Drogowców (droga powiatowa), od drogi wojewódzkiej nr 224 na początku miejscowości, przecinając dawną linię kolejową i prowadząc w pobliżu zakładów przemysłowych, ponownie wracając do dawnej linii kolejowej w pobliżu cmentarza (skrzyżowanie z drogą powiatową 2207G, prowadzącą do centrum miejscowości i w kierunku Gdańska.  
Wzdłu drogi potrzebne wykupy gruntów prywatnych w pasie drogowym. 
</t>
  </si>
  <si>
    <t>Droga lokalna, docelowo część obwodnicy Skarszew. Ruch lokalny, ale też ruch pojazdów ciężkich (tereny przemysłowe). Okolica raczej mało atrakcyjna. Droga w nie najlepszym stanie technicznym. Trasa pozwala ominąć centrum Skarszew (miejscowość położona na wzgórzu). Możliwość dojazdu do zabytkowego centrum (rynek, pozostałości zamku gotyckiego joannitów, zabytki sakralne i techniczne, szlak kajakowy Wietcisy). Dworzec kolejowy w Skarszewach poza trasą.</t>
  </si>
  <si>
    <t xml:space="preserve">Droga rowerowa wzdłuż ulicy Drogowców (zgodnie z projektem budowlanym). </t>
  </si>
  <si>
    <t>Przejazd rowerowy przez ulicę Gdańską/Młyńską, Oznakowanie dojazdu do dawnej stacji</t>
  </si>
  <si>
    <t xml:space="preserve">Budowa wydzielonej drogi rowerowej (1,4 km).
Oznakowanie trasy (1,4 km)
Oznakowanie dojazdu do do dawnej stacji (1 szt.)
Przejazd rowerowy przez ulicę Gdańską / Młyńską.
</t>
  </si>
  <si>
    <t>03/01/03</t>
  </si>
  <si>
    <t>Trasa prowadzi w śladzie dawnej linii kolejowej (szeroki pas terenu) obok osiedla Sikorskiego i cmentarza, od drogi powiatowej 2707G w Skarszewach (ul. Gdańska / Młyńska), do podwójnego mostu kolejowego na Wietcisie.</t>
  </si>
  <si>
    <t>Droga lokalna o mocno zniszczonej nawierzchni gruntowej.</t>
  </si>
  <si>
    <t xml:space="preserve">Wydzielona droga rowerowa o nawierzchni bitumicznej. Konieczna separacja od ruchu pojazdów. </t>
  </si>
  <si>
    <t xml:space="preserve">Budowa wydzielonej drogi rowerowej (0,6 km).
Oznakowanie trasy (0,6 km) i separacja od ruchu pojazdów. 
</t>
  </si>
  <si>
    <t>03/01/04</t>
  </si>
  <si>
    <t>Trasa prowadzi przez most kolejowy na Wietcisy - podwójny obiekt inżynieryjny.</t>
  </si>
  <si>
    <t>Podwójny most kolejowy o konstrukcji stalowej na przyczółkach betonowych. Jeden most dla linii Skarszewy - Pszczółki, drugi dla linii Skarszewy - Starogard Gdański. Obecnie przejście bardzo niebezpieczne. Obiekt bardzo interesujący.</t>
  </si>
  <si>
    <t>Zabezpieczenie obu obiektów. Wykonanie kładki pieszo-rowerowej na jednym z mostów, z licznikiem rowerowym. Urządzenie miejsca odpoczynku, terenu rekreacyjnego i małej wystawy historycznej, prezentującej przebieg i historię kolejnictwa w Skarszewach, na terenie przy mostach.</t>
  </si>
  <si>
    <t xml:space="preserve">Zabezpieczenie obu obiektów (potencjalne zabytki techniki). 
Budowa kładki pieszo-rowerowej (1 szt.)
Licznik rowerowy (1 szt.)
Wykonanie miejsca odpoczynku, terenu rekreacyjnego i wystawy historycznej przy mostach (1 szt.)
</t>
  </si>
  <si>
    <t>03/01/05</t>
  </si>
  <si>
    <t>Partner prywatny (operator żwirowni)</t>
  </si>
  <si>
    <t>Trasa prowadzi śladem dawnej linii kolejowej, od mostu nad Wietcisą do granicy z gminą Trąbki Wielkie w pobliżu Gołębiewka.</t>
  </si>
  <si>
    <t>Droga gruntowa w śladzie dawnej linii kolejowej. Stan drogi zły lub bardzo zły. Miejscami wybrana warstwa kruszywa (podbudowa torowiska). Fragmenty zarośnięte. Odcinek prowadzący przez czynne żwirownie (wydobycie kruszywa) ok. 1,2 km bardzo nieprzyjemny i niebezpieczny - hałas, pył, niezabezpieczone skarpy i zbiorniki wodne. Krajobraz malowniczy, pagórkowaty, głównie tereny rolnicze.</t>
  </si>
  <si>
    <t xml:space="preserve">Budowa wydzielonej drogi rowerowej. 3 przejazdy poprzeczne przez drogę powiatową 2212G.
Zabezpieczenie terenu żwirowni, możliwa rekultywacja na cele turystyczno-rekreacyjne (zbiorniki wodne, łowiska, tereny rekreacyjne itp.)
</t>
  </si>
  <si>
    <t>Zabezpieczenie i rekultywacja żwirowni</t>
  </si>
  <si>
    <t xml:space="preserve">Budowa bitumicznej drogi rowerowej (7,2 km)
Zabezpieczenie i rekultywacja żwirowni (1 szt.)
</t>
  </si>
  <si>
    <t>04/01/01</t>
  </si>
  <si>
    <t>gdański</t>
  </si>
  <si>
    <t>Trąbki Wielkie</t>
  </si>
  <si>
    <t>ZDW Gdańsk (DW 222)</t>
  </si>
  <si>
    <t>Trasa prowadzi śladem dawnej linii kolejowej, od granicy z gminą Skarszewy w pobliżu Gołębiewka, przecina drogę wojewódzką nr 222 i prowadzi do Sobowidza. Koniec odcinka w pobliżu miejsca rekreacyjnego nad jeziorem Sobowidzkim, początek istniejącej drogi rowerowej.</t>
  </si>
  <si>
    <t xml:space="preserve">Droga gruntowa w śladzie dawnej linii kolejowej. Stan drogi zły lub bardzo zły. Miejscami wybrana warstwa kruszywa (podbudowa torowiska). Fragmenty torowiska zarośnięte. 
Krajobraz malowniczy, pagórkowaty, głównie tereny rolnicze. 
Wzdłuż drogi wojewódzkiej nr 222 budowana droga rowerowa - w kierunku północnym trasa łącznikowa na Pruszcz Gdański i Gdańsk. Brak przejazdu poprzecznego dla rowerzystów. 
W Gołębiewku pozostałości stacji kolejowej - wskazana tablica informacyjna, ew. miejsce postojowe i uporządkowanie terenu stacji. 
W Sobowidzu zachowany wiadukt nad drogą lokalną - konieczne zabezpieczenie (remont) obiektu.
Nad jeziorem Sobowidzkim ładny, zagospodarowany teren rekreacyjny - możliwość rozbudowy.
</t>
  </si>
  <si>
    <t xml:space="preserve">Budowa wydzielonej drogi rowerowej na całym odcinku. 
Miejsca odpoczynku na terenie dawnej stacji: Gołębiewko i w pobliżu jeziora Sobowidzkiego.
</t>
  </si>
  <si>
    <t>04/01/02</t>
  </si>
  <si>
    <t xml:space="preserve">Trasa prowadzi śladem dawnej linii kolejowej, po wybudowanej bitumicznej drodze rowerowej, od terenu rekreacyjnego nad jeziorem Sobowidzkim, wzdłuż południowego brzegu jeziora, obok dawnej stacji kolejowej, do drogi powiatowej Pszczółki - Sobowidz we wschodniej części wsi. </t>
  </si>
  <si>
    <t xml:space="preserve">Droga rowerowa (bitumiczna), wydzielona z ruchu pojazdów, szerokość 2 metry, obrzeża betonowe, wykonana na dawnej linii kolejowej. Kładka nad rzeczką Styna. Barierki uniemożliwiają przejazd roweru - do wymiany. 
W pobliżu ładnie zagospodarowany teren rekreacyjny, wieża widokowa, trasy spacerowe. Zachowany budynek stacji, sama miejscowość posiada ciekawą, starą zabudowę. 
</t>
  </si>
  <si>
    <t>Trasa wymaga jedynie oznakowania i wymiany barierek (0,65)</t>
  </si>
  <si>
    <t>Wymiana barierek; Oznakowanie stacji kolejowej</t>
  </si>
  <si>
    <t xml:space="preserve">Oznakowanie trasy (0,65 km).
Wymiana barierek.
Oznakowanie stacji kolejowej.
</t>
  </si>
  <si>
    <t>04/01/03</t>
  </si>
  <si>
    <t>Trasa prowadzi śladem dawnej linii kolejowej, do drogi powiatowej Pszczółki - Sobowidz we wschodniej części wsi Sobowidz, do granicy z gminą Pszczółki.</t>
  </si>
  <si>
    <t xml:space="preserve">Droga w śladzie dawnego torowiska. Odcinek zarośnięty. Doskonale zachowane pozostałości torowiska - koleiny po podkładach kolejowych, grube kruszywo górnej warstwy podbudowy torowiska.
Za kompleksem leśnym niewielki strumień (przepust) - fragment nasypu do odbudowy (rozkopane). 
</t>
  </si>
  <si>
    <t xml:space="preserve">Budowa wydzielonej drogi rowerowej (1,8 km)
Remont przepustu pod linią kolejową na granicy gmin: Pszczółki i Trąbki Wielkie
</t>
  </si>
  <si>
    <t>04/02/01</t>
  </si>
  <si>
    <t>Pszczółki</t>
  </si>
  <si>
    <t>Trasa prowadzi śladem dawnej linii kolejowej, od granicy z gminą Trąbki Wielkie do początku wybudowanej drogi rowerowej we wsi Żelisławki (teren dawnej stacji), "Cysterski Szlak Rowerowy".</t>
  </si>
  <si>
    <t xml:space="preserve">Droga w śladzie dawnego torowiska, prowadząca przez falisty teren rolniczy. Odcinek zarośnięty. Doskonale zachowane pozostałości torowiska - koleiny po podkładach kolejowych, grube kruszywo górnej warstwy podbudowy torowiska.
Teren stacji Żelisławki nie jest obecnie zagospodarowany (poza ławostołem i tablicą szlaku rowerowego), zachowane resztki peronów. We wsi lapidarium, dawny pałac i gorzelnia oraz zabytkowy kościół.
</t>
  </si>
  <si>
    <t xml:space="preserve">Budowa wydzielonej drogi rowerowej (1,7 km)
Zagospodarowanie terenu stacji Żelisławki - miejsce odpoczynku (1 szt.)
</t>
  </si>
  <si>
    <t>Zagospodarowanie terenu dawnej stacji kolejowej</t>
  </si>
  <si>
    <t>04/02/02</t>
  </si>
  <si>
    <t>Trasa prowadzi śladem dawnej linii kolejowej, od początku wybudowanej drogi rowerowej we wsi Żelisławki (teren dawnej stacji), do rozebranego wiaduktu dawnej linii kolejowej przy drodze krajowej nr 91 -  "Cysterski Szlak Rowerowy", przechodząc drogą serwisową pod autostradą A1.</t>
  </si>
  <si>
    <t xml:space="preserve">Droga rowerowa o nawierzchni bitumicznej, szerokości 2m, z obrzeżami betonowymi, w śladzie dawnego torowiska, prowadząca przez falisty teren rolniczy oraz pod autostradą A1. 
Teren stacji Żelisławki nie jest obecnie zagospodarowany (poza ławostołem i tablicą szlaku rowerowego), zachowane resztki peronów. We wsi lapidarium, dawny pałac i gorzelnia oraz zabytkowy kościół.
Na początku i końcu trasy barierki (separatory), nie spełniające standardu dla dróg rowerowych. Odcinki barierek równoległych (urządzenia b.r.d.) w jaskrawym kolorze żółtym. 
</t>
  </si>
  <si>
    <t xml:space="preserve"> Uzupełnienie oznakowania i niewielkie poprawy infrastruktury trasy.</t>
  </si>
  <si>
    <t>Wymiana barierek</t>
  </si>
  <si>
    <t xml:space="preserve">Oznakowanie trasy (3,8 km)
Wymiana barierek separujących, przemalowanie barierek równoległych.
</t>
  </si>
  <si>
    <t>04/02/03</t>
  </si>
  <si>
    <t>GDDKiA o./ Gdańsk (DK 91)</t>
  </si>
  <si>
    <t>"Cysterski Trakt Rowerowy" (rozebrany wiadukt) - DK91 - skrzyżowanie z ul. Kościelną w centrum miejscowości Pszczółki.</t>
  </si>
  <si>
    <t xml:space="preserve">"Cysterski Trakt Rowerowy" - centrum miejscowości (kierunek południowy):
Pierwsze 300 m trasy (od początku "Cysterskiego Traktu Rowerowego" w kierunku południowym, do centrum wsi) prowadzi po zachodniej stronie DK 91, drogami osiedlowymi, równoległymi do drogi krajowej nr 91. Strefa ruchu uspokojonego, nawierzchnia z kostki betonowej, drogi o małym ruchu lokalnym, oddzielone od drogi krajowej nr 91. 
Od przystanku autobusowego (zatoczka) do istniejącego przejścia dla pieszych w pobliżu marketu (skrzyżowanie z ulicami Norwida i Krótką) odcinek 200 metrów wdłuż drogi krajowej to wąski chodnik, po którym poruszanie się rowerem jest utrudnione (i niedozwolone). To "wąskie gardło" trasy - możliwość jazdy tylko po drodze krajowej, ten odcinek jest zwężony, z wysepką pośrodku, prowadzi w terenie zabudowanym.
Następny odcinek ok. 400 m. od marketu "Biedronka" do marketu "Zet" ponownie prowadzi drogami osiedlowymi, równoległymi do drogi krajowej nr 91. Strefa ruchu uspokojonego, drogi i szerokie o małym ruchu lokalnym, oddzielone od drogi krajowej nr 91. 
Na skrzyżowaniu z ul. Pomorską przejście dla pieszych, dalsza jazda ulicą Pomorską. 
Centrum miejscowości - "Cysterski Trakt Rowerowy" (kierunek północny):
W kierunku północnym ograniczone możliwości przejazdu. Od ulicy Pomorskiej do początku drogi lokalnej przy przystanku autobusowym wąskie chodniki (odcinek ok. 500 metrów). Odcinek można skrócić, jadąc początkowo do ul. Kościelnej i dopiero od tego miejsca wzdłuż drogi krajowej. wówczas wąskie gardło wynosi ok. 100 metrów. Odcinek ten ma podobne parametry, jak w przeciwnym kierunku - zwężenie, z wysepką pośrodku, prowadzi w terenie zabudowanym.
Dalszy odcinek (400 metrów do rozebranego wiaduktu kolejowego) to strefa ruchu uspokojonego, nawierzchnia z kostki betonowej, drogi o małym ruchu lokalnym, oddzielone od drogi krajowej nr 91. 
Jednak problemem jest brak przejazdu w kierunku północnym przez drogę krajową do początku "Cysterskiej Trasy Rowerowej" (konieczność jazdy do najbliższego skrzyżowania przy stacji Orlen, przejazdu przez drogę krajową, następnie powrotu DK91 do początku drogi rowerowej (naddatek łącznie 400 metrów). 
</t>
  </si>
  <si>
    <t xml:space="preserve">Poprowadzenie trasy wzdłuż drogi krajowej 91 od początku "Cysterskiego Traktu Rowerowego" do ulicy Kościelnej. 
Pierwszy odcinek wzdłuż zachodniej strony DK91 od początku "Cysterskiego Traktu Rowerowego" do przystanku autobusowego (300 m) po drodze lokalnej. Na odcinku od przystanku autobusowego do ul. Kościelnej (ok. 250 m) wybudowanie dwukierunkowych dróg rowerowych. Następnie po nowych drogach rowerowych (dwukierunkowych) do ulicy Kościelnej) wraz z przejazdem rowerowym przez DK 91. Dalsza część trasy po ulicy Kościelnej wzdłuż DK91.
Tymczasową alternatywą może być poprowadzenie trasy ulicami osiedlowymi (zabudowa jednorodzinna) - ulice: Mickiewicza, Norwida, Krótka. W tym przypadku konieczne wybudowanie odcinka wzdłuż nasypu linii kolejowej, ok. 100 metrów od istniejącego końca trasy rowerowej.
</t>
  </si>
  <si>
    <t>Przejazd rowerowy przez DK91</t>
  </si>
  <si>
    <t xml:space="preserve">Budowa wydzielonych dróg rowerowych wzdłuż DK91 (0,25 km)
Budowa  przejazdu rowerowego przez DK91 (jako element przejścia dla pieszych przy "Biedronce") 
Budowa wydzielonej drogi rowerowej wzdłuż chodnika (przedłużenie ul. Kościelnej), ok. 0,10 km
Wykorzystanie ok. 0,3 km drogi lokalnej wzdłuż DK91 w ruchu ogólnym 
Oznakowanie trasy (0,65 km).
</t>
  </si>
  <si>
    <t>04/02/04</t>
  </si>
  <si>
    <t>Droga krajowa nr 91 - ul. Kościelna - dworzec kolejowy - ul. Dworcowa - ul. Pomorska - przejazd pod linią kolejową Gdańsk-Tczew w ciągu ul. Pomorskiej - rondo ul. Pomorskiej (skrzyżowanie z ulicami: Polną i Żuławską).</t>
  </si>
  <si>
    <t xml:space="preserve">Drogi lokalne o nawierzchni asfaltowej (ul. Kościelna, Dworcowa), teren zabudowany, mały ruch pojazdów, niska prędkość rzeczywista. 
Stacja kolejowa Pszczółki - węzeł komunikacyjny (pociągi do Gdańska i Tczewa). 
Odcinek ok. 100 metrów wzdłuż ulicy Pomorskiej (do tunelu) - wąskie chodniki, ograniczone możliwości jazdy rowerem - konieczność jazdy jezdnią - "wąskie gardło".
Brak organizacji ruchu dla przejazdu rowerowego w tunelu pod linią kolejową Tczew - Gdańsk (przejazd możliwy od strony północnej, nadłożenie ok. 50 metrów w celu wjazdu do tunelu. 
</t>
  </si>
  <si>
    <t xml:space="preserve">Poprowadzenie trasy lokalnymi ulicami w Pszczółkach (Kościelną, Dworcową) - mały ruch, przebieg obok dworca kolejowego (0,6 km)
Informacja nt. dworca w Pszczółkach przy budynku stacji - końcowy punkt linii kolejowej nr 233 do Kościerzyny (tablica, miejsce odpoczynku). 
Uspokojenie ruchu na ul. Pomorskiej od skrzyżowania z ul. Dworcową, wraz z organizacją przejazdu rowerowego na dojeździe i wyjeździe z tunelu pod linią kolejową do ronda po przeciwnej stronie tunelu (0,45 km).
</t>
  </si>
  <si>
    <t xml:space="preserve">Uspokojenie ruchu i zmiany organizacji ruchu na ul. Dworcowej do ronda (odcinek tunelu) - 0,45 km
Poprowadzenie trasy w ruchu ogólnym (0,6 km)
Wykonanie miejsca odpoczynku - 1 szt. 
Oznakowanie trasy (1,05 km).
</t>
  </si>
  <si>
    <t>04/02/05</t>
  </si>
  <si>
    <t xml:space="preserve">Trasa prowadzi drogą powiatową nr 2226G (Pszczółki - Steblewo - Długie Pole) od ronda za tunelem pod linią kolejową Gdańsk - Tczew do granicy z gminą Suchy Dąb (kanały melioracyjne). </t>
  </si>
  <si>
    <t xml:space="preserve">Droga powiatowa o nawierzchni bitumicznej. Duży ruch pojazdów, duża prędkość rzeczywista pojazdów (prosty odcinek). Droga wąska, pozbawiona chodników i poboczy na większej części odcinka. Duże zagrożenie dla ruchu rowerzystów. </t>
  </si>
  <si>
    <t xml:space="preserve">Budowa wydzielonej drogi rowerowej wzdłuż drogi powiatowej. </t>
  </si>
  <si>
    <t xml:space="preserve">Budowa wydzielonej drogi rowerowej (1,2 km). </t>
  </si>
  <si>
    <t>04/03/01</t>
  </si>
  <si>
    <t>Suchy Dąb</t>
  </si>
  <si>
    <t>Trasa prowadzi drogą powiatową nr 2226G (Pszczółki - Steblewo - Długie Pole) od granicy z gminą Suchy Dąb (kanały melioracyjne), do centrum wsi Steblewo. Obok ruin kościoła, na zakręcie, skręca w lokalną drogę asfaltową (dalej o nawierzchni gruntowej) w kierunku wałów wiślanych.</t>
  </si>
  <si>
    <t xml:space="preserve">Budowa wydzielonej drogi rowerowej (6,8 km). </t>
  </si>
  <si>
    <t>04/03/02</t>
  </si>
  <si>
    <t>Trasa prowadzi lokalną drogą od skrzyżowania z drogą powiatową 2226G  obok ruin kościoła, prowadzącą w kierunku wałów wiślanych. Ten odcinek posiada nawierzchnię asfaltową, następnie zmienia się w drogę o nawierzchni gruntowej.</t>
  </si>
  <si>
    <t xml:space="preserve">Droga lokalna o nawierzchni bitumicznej. Ruch wyłącznie lokalny (południowa część wsi Steblewo). 
Ciekawostką są ruiny kościoła gotyckiego w Steblewie, bezpośrednio przy trasie.
</t>
  </si>
  <si>
    <t xml:space="preserve">Uspokojenie ruchu, oznakowanie trasy.  </t>
  </si>
  <si>
    <t xml:space="preserve">Uspokojenie ruchu na drodze lokalnej i oznakowanie trasy (0,4 km). 
Budowa miejsca odpoczynku w pobliżu ruin kościoła w Steblewie - 1 szt.
</t>
  </si>
  <si>
    <t>04/03/03</t>
  </si>
  <si>
    <t xml:space="preserve">Trasa prowadzi lokalną drogą biegnącą od skrzyżowania z drogą powiatową 2226G obok ruin kościoła, prowadzącą do kierunku wałów wiślanych. Ten odcinek posiada nawierzchnię gruntową, </t>
  </si>
  <si>
    <t xml:space="preserve">Droga lokalna o nawierzchni gruntowej. Ruch wyłącznie lokalny. Nawierzchnia dość dobra, miejscami ubytki i nierówne płyty. </t>
  </si>
  <si>
    <t xml:space="preserve">Poprawa nawierzchni trasy, oznakowanie.  </t>
  </si>
  <si>
    <t>04/03/04</t>
  </si>
  <si>
    <t xml:space="preserve">Trasa prowadzi wzdłuż wału wiślanego, wspólnie z Wiślaną Trasą Rowerową, od lokalnej drogi prowadzącej do Steblewa, do granicy gminy w pobliżu wsi Ptaszniki (północny skraj wsi Czatkowy). </t>
  </si>
  <si>
    <t xml:space="preserve">Droga wzdłuż wału wiślanego, o nawierzchni z płyt betonowych. 
Nawierzchnia dość dobra, miejscami ubytki i nierówne płyty. 
</t>
  </si>
  <si>
    <t xml:space="preserve">Poprawa nawierzchni trasy, oznakowanie (jako minimum). 
Rekomendowana na tym odcinku budowa drogi rowerowej po wale wiślanym 
(nawierzchnia bitumiczna / betonowa) o szerokości 2,5 m.
</t>
  </si>
  <si>
    <t>05/01/01</t>
  </si>
  <si>
    <t>tczewski</t>
  </si>
  <si>
    <t>Tczew (g)</t>
  </si>
  <si>
    <t>Instytucje Ochrony Przeciwpowodziowej</t>
  </si>
  <si>
    <t>Trasa prowadzi wzdłuż wału wiślanego, wspólnie z Wiślaną Trasą Rowerową, na wschód od miejscowości Czatkowy, od granicy z gminą Suchy Dąb na północy do granicy z miastem Tczew na południu odcinka.</t>
  </si>
  <si>
    <t xml:space="preserve">Droga po wału wiślanego, o nawierzchni z płyt betonowych i trylinki. Nawierzchnia dość dobra, miejscami ubytki i nierówne płyty. 
Zakładana budowa (w ramach Pomorskich Tras Rowerowych) drogi rowerowej po wale wiślanym 
(nawierzchnia bitumiczna / betonowa) o szerokości 2,5 m.
</t>
  </si>
  <si>
    <t>Bitumiczna droga rowerowa.</t>
  </si>
  <si>
    <t xml:space="preserve">Uzupełnienie oznakowania drogi rowerowej, wybudowanej w ramach Pomorskich Tras Rowerowych (wspólnie z Wiślaną Trasą Rowerową i EuroVelo9) (2,7 km) </t>
  </si>
  <si>
    <t>05/02/01</t>
  </si>
  <si>
    <t>Tczew (m)</t>
  </si>
  <si>
    <t>Trasa prowadzi wzdłuż wału wiślanego, wspólnie z Wiślaną Trasą Rowerową, od granicy z gminą tczew na północ od zakładu wodociągowego, wzdłuż ogródków działkowych, do osiedla Staszica - ulica Robotnicza.</t>
  </si>
  <si>
    <t xml:space="preserve">Droga wzdłuż wału wiślanego, o nawierzchni z płyt betonowych. Miejscami ubytki i nierówne płyty. Budowa (w ramach Pomorskich Tras Rowerowych) drogi rowerowej po wale wiślanym 
(nawierzchnia bitumiczna / betonowa) o szerokości 2,5 m.
</t>
  </si>
  <si>
    <t xml:space="preserve">Uzupełnienie oznakowania drogi rowerowej, wybudowanej w ramach Pomorskich Tras Rowerowych (wspólnie z Wiślaną Trasą Rowerową i EuroVelo9) (1,4 km) </t>
  </si>
  <si>
    <t>05/02/02</t>
  </si>
  <si>
    <t>Trasa prowadzi ulicą Robotniczą, przez Osiedle Staszica, od wału wiślanego do skrzyżowania z ulicą Partyzantów.</t>
  </si>
  <si>
    <t>Droga lokalna, ruch uspokojony (progi zwalniające), nawierzchnia bitumiczna.</t>
  </si>
  <si>
    <t xml:space="preserve">Trasa poprowadzona w ruchu ogólnym </t>
  </si>
  <si>
    <t xml:space="preserve">Uzupełnienie oznakowania (przebieg wspólnie z Wiślaną Trasą Rowerową i EuroVelo9) (0,7 km) </t>
  </si>
  <si>
    <t>05/02/03</t>
  </si>
  <si>
    <t xml:space="preserve">Trasa prowadzi od osiedla Staszica (skrzyżowanie ulicy Robotniczej i ul. Partyzantów), ulicą Partyzantów, równoległą do ul. Czatkowskiej, następnie od ZUK - Zakładu Usług Komunalnych, biegnie ulicą Czatkowską, przez mostek na Kanale Młyńskim, do skrzyżowania z ulicą Kolejową i 1 Maja, kończąc się przed wiaduktem kolejowym. </t>
  </si>
  <si>
    <t>Drogi i ciągi piesze, nawierzchnie bitumiczne i z płyt betonowych. Ulica Czatkowska - duży ruch samochodów. Zakładana (w ramach Pomorskich Tras Rowerowych) drogi rowerowej (nawierzchnia bitumiczna / betonowa) o szerokości 2,5 m.</t>
  </si>
  <si>
    <t>Uzupełnienie oznakowania drogi rowerowej, wybudowanej w ramach Pomorskich Tras Rowerowych (wspólnie z Wiślaną Trasą Rowerową i EuroVelo9) (1,9 km)</t>
  </si>
  <si>
    <t>05/02/04</t>
  </si>
  <si>
    <t xml:space="preserve">Trasa prowadzi po wiadukcie kolejowym, od skrzyżowania ulicy Kolejowej / 1 Maja z ul. Łąkową, do ronda ul. 1 Maja i Wiaduktu 800-lecia Tczewa. </t>
  </si>
  <si>
    <t xml:space="preserve">Wąski wiadukt (nawierzchnia asfaltowa), możliwość jazdy wyłącznie po jezdni. Dalszy odcinek - kostka, ok. 100 m (kocie łby). </t>
  </si>
  <si>
    <t>Trasa rowerowa poprowadzona w ruchu ogólnym, optymalnie - ciągi pieszo-rowerowe, wydzielone z jezdni i  / lub pasy rowerowe.</t>
  </si>
  <si>
    <t>Uzupełnienie oznakowania drogi rowerowej, wybudowanej w ramach Pomorskich Tras Rowerowych (wspólnie z Wiślaną Trasą Rowerową i EuroVelo9) / budowa ciągów pieszo-rowerowych i / lub pasów rowerowych (0,25 km)</t>
  </si>
  <si>
    <t>05/02/05</t>
  </si>
  <si>
    <t xml:space="preserve">Trasa prowadzi od ronda ul. 1 Maja i Wiaduktu 800-lecia Tczewa (ul. Gdańska), "ślimakiem" (ul. Obrońców Westerplatte i Jana z Kolna), następnie ulicą Jana z Kolna do początku bulwaru tczewskiego i wjazdu na zabytkowy most tczewski.
Możliwość zjazdu do centrum miasta (zabytki, Muzeum Wisły).
</t>
  </si>
  <si>
    <t xml:space="preserve">Nowe, bitumiczne drogi rowerowe wzdłuż ruchliwych jezdni. </t>
  </si>
  <si>
    <t>Trasa poprowadzona po istniejących, bitumicznych drogach rowerowych.</t>
  </si>
  <si>
    <t>Uzupełnienie oznakowania drogi rowerowej, wybudowanej w ramach Pomorskich Tras Rowerowych (wspólnie z Wiślaną Trasą Rowerową i EuroVelo9) (0,55 km)</t>
  </si>
  <si>
    <t>05/02/06</t>
  </si>
  <si>
    <t xml:space="preserve">Trasa prowadzi od wjazdu na zabytkowy most tczewski w pobliżu początku bulwaru tczewskiego, przez zabytkowy most, na jego wschodni kraniec. </t>
  </si>
  <si>
    <t xml:space="preserve">Most wyłączony z użytkowania (remont). </t>
  </si>
  <si>
    <t xml:space="preserve">Trasa poprowadzona po ciągu pieszo-rowerowym na moście (wyłączenie z ruchu pojazdów mechanicznych). Miejsce odpoczynku rowerzystów i tereny rekreacyjne na bulwarze. </t>
  </si>
  <si>
    <t xml:space="preserve">Remont mostu tczewskiego.
Licznik rowerowy na ciągu pieszo-rowerowym mostu tczewskiego.
Budowa ciągu pieszo-rowerowego (1,3 km)
Oznakowanie trasy rowerowej (1,3 km)
Uzupełnienie istniejących terenów rekreacyjnych - miejsce odpoczynku (planowane w ramach Pomorskich Tras Rowerowych) - wraz z kompleksową informacją o trasie "Subregionalnej".
</t>
  </si>
  <si>
    <t>06/01/01</t>
  </si>
  <si>
    <t>malborski</t>
  </si>
  <si>
    <t>Lichnowy</t>
  </si>
  <si>
    <t xml:space="preserve">Trasa prowadzi od zjazdu z zabytkowego mostu tczewskiego, dołem pod wiaduktem kolejowym wzdłuż drogi powiatowej 2340G Tczew - Lichnowy - Nowy Staw - Nowy Dwór Gdański. Następnie do dawnej stacji wąskotorowej Lisewo, skąd śladem dawnego torowiska zatacza łuk przez wieś Boręty Pierwsze z powrotem do drogi powiatowej w Dąbrowie. Prowadząc po północnej stronie drogi łączy się z wybudowaną po dawnym torowisku drogą rowerową. </t>
  </si>
  <si>
    <t xml:space="preserve">Most tczewski wyłączony z użytkowania (remont). 
Bardzo wydłużony zjazd z mostu (zgodnie z przebiegiem drogi powiatowej z mostu).
Drogi gruntowe, miejscami nieprzejezdne.
Teren stacji Lisewo Malborskie (wąsk.), Boręty, Dąbrowa Gdańska mocno zaniedbane. 
</t>
  </si>
  <si>
    <t xml:space="preserve">Trasa prowadzić będzie w śladzie dawnej linii kolei wąskotorowej. Zaleca się wybudowanie bitumicznej drogi rowerowej na całej długości, analogicznego standardu, jak już wybudowane odcinki (Dąbrowa, Lichnowy - Lichnówki). Potrzebny zjazd z mostu tczewskiego wprost do Lisewa. Miejsca odpoczynku na terenie dawnych stacji (Lisewo Malborskie wąsk.), tablice informacyjne na dawnych przystankach kolejowych - Boręty, Dąbrowa. </t>
  </si>
  <si>
    <t xml:space="preserve">Wydzielona, bitumiczna droga rowerowa w śladzie dawnej linii kolejowej na całym odcinku (5,6 km)
Nowy zjazd z mostu tczewskiego wprost do drogi na Lichnowy (skrót ok. 0,9 km plus uniknięcie jazdy ruchliwą drogą powiatową Kończewice - Lisewo). 
Zagospodarowanie terenu dawnej stacji Lisewo Malborskie (wąsk.) - miejsce odpoczynku, wystawa, prezentująca historię linii kolejowej (wąskotorowej) - a nawet całej Gdańskiej Kolei Wąskotorowej (prawobrzeżnej). - 1 szt.
Boręty, Dąbrowa - małe miejsca odpoczynku - tablice informacyjne w miejscach, gdzie znajdowały się przystanki kolei wąskotorowej, ew. ławostoły i kosze na śmieci - 2 szt.
</t>
  </si>
  <si>
    <t>06/01/02</t>
  </si>
  <si>
    <t xml:space="preserve">Trasa prowadzi wybudowaną drogą rowerową w śladzie dawnej linii kolejowej przez miejscowość Dąbrowa, od wschodniego krańca miejscowości do miejsca, gdzie linia kolejowa skręcała na południe do wsi Lichnówki. </t>
  </si>
  <si>
    <t xml:space="preserve">Nowa droga rowerowa o nawierzchni bitumicznej z obrzeżami betonowymi. 
Oznakowana jako Wiślana Trasa Rowerowa / EuroVelo 9. 
Miejsce odpoczynku (planowane w ramach Pomorskich Tras Rowerowych). 
</t>
  </si>
  <si>
    <t xml:space="preserve">Przebieg po istniejącej drodze rowerowej. </t>
  </si>
  <si>
    <t xml:space="preserve">Uzupełnienie oznakowania trasy (1,1 km). </t>
  </si>
  <si>
    <t>06/01/03</t>
  </si>
  <si>
    <t>Trasa prowadzi od końca wybudowanej w Dąbrowie drogi rowerowej, po śladzie dawnej linii kolejowej, do wsi Lichnówki, łącząc się z wybudowaną drogą rowerową na Lichnowy i Nowy Staw.</t>
  </si>
  <si>
    <t xml:space="preserve">Droga gruntowa, polna, złej jakości. W miejscowości Lichnówki w okolicach dawnej stacji tereny zielone, częściowo zagospodarowane (park wiejski ze stawkiem). 
Miejsce odpoczynku (planowane w ramach Pomorskich Tras Rowerowych).
</t>
  </si>
  <si>
    <t>Wydzielona bitumiczna droga rowerowa, w standardzie dróg rowerowych, do których jest dowiązana.</t>
  </si>
  <si>
    <t>Zagospodarowanie terenu dawnej stacji Lichnówki</t>
  </si>
  <si>
    <t>06/01/04</t>
  </si>
  <si>
    <t>Trasa prowadzi po śladzie dawnej linii kolejowej istniejącą drogą rowerową od Lichnówek do wsi Lichnowy, następnie wzdłuż drogi powiatowej do granicy gminy Lichnowy i Nowy Staw.</t>
  </si>
  <si>
    <t xml:space="preserve">Wydzielona, bitumiczna droga rowerowa w śladzie dawnej linii kolejowej. 
Do wsi Lichnowy jest ona oznakowana jako fragment Wiślanej Trasy Rowerowej / EuroVelo 9. 
</t>
  </si>
  <si>
    <t xml:space="preserve">Oznakowanie istniejącej drogi rowerowej. </t>
  </si>
  <si>
    <t>Zagospodarowanie terenu dawnej stacji Lichnowy</t>
  </si>
  <si>
    <t xml:space="preserve">Uzupełnienie oznakowanie (4,1 km).
Zagospodarowanie terenu dawnej stacji Lichnowy wraz z wykonaniemi miejsca odpoczynku - 1 szt. 
</t>
  </si>
  <si>
    <t>06/02/01</t>
  </si>
  <si>
    <t>Nowy Staw</t>
  </si>
  <si>
    <t xml:space="preserve">Trasa prowadzi wzdłuż drogi powiatowej nr 2340G od granicy gminy Lichnowy do Nowego Stawu (ul. Mickiewicza), następnie w kierunku południowym drogą powiatową 2919G (ul. Matejki) w kierunku wsi Laski i Kościeleczki, prowadząc przez rzeki: Mała Święta i Święta. 
Na odcinku Lichnowy - Nowy Staw jest to dawna wąskotorowa linia kolejowa, przystanek znajdował się we wsi Trępnowy. Po tej linii praktycznie nie ma śladu. 
</t>
  </si>
  <si>
    <t xml:space="preserve">Wąśkie drogi rowerowe i ciągi pieszo-rowerowe z kostki betonowej niefazowanej, miejscami nieciągłe. Jakość tych ciągów nieadekwatna do obecnych standardów, choć zapewniają podstawowe bezpieczeństwo rowerzystom (możliwość jazdy poza ruchliwymi drogami powiatowymi). 
Istotne nieciągłości - brak zjazdu/wjazdu z ciągu pieszo-rowerowego ul. Mickiewicza w ul. Matejki, brak kładek (konieczność zjazdu na drogę) na moście nad rz. Świętą i Małą Świętą w Nowym Stawie.
</t>
  </si>
  <si>
    <t xml:space="preserve">Trasa prowadzić będzie wzdłuż dróg powiatowych, zaleca się wyremontowanie i podniesienie standardu istniejących ciągów pieszo-rowerowych, wybudowanie kładek pieszo-rowerowych na Świętej i Wielkiej Świętej, aby nie było konieczne zjeżdżanie na drogę powiatową w tych miejscach. 
Dodatkowo, wskazane zagospodarowanie parku nad Świętą i Wielką Świętą w Nowym Stawie - potencjalnie bardzo atrakcyjna przestrzeń publiczna. Również w Trępnowach zaakcentowanie faktu, że była tam kiedyś linia kolejowa (wąskotorowa) poprzez postawienie tablicy. 
</t>
  </si>
  <si>
    <t>Budowa 2 kładek pieszo - rowerowych na rzekach: Świętej i Wielkiej Świętej</t>
  </si>
  <si>
    <t xml:space="preserve">Remont i uzupełnienie istniejących ciągów pieszo-rowerowych na ul. Mickiewicza i Matejki 
(zmiana nawierzchni, poszerzenie - 4,6 km)
Budowa kładek pieszo-rowerowych na rzekach: Świętej i Wielkiej Świętej (2 szt.)
Przebudowa skrzyżowania ul. Mickiewicza i Matejki (zjazdy i wjazdy na drogi rowerowe) - 1 szt.
Wykonanie miejsca odpoczynku na terenie dawnego przystanku Trępnowy oraz w Nowym Stawie (park nad Świętą) - 2 szt. 
Oznakowanie trasy (4,6 km)
</t>
  </si>
  <si>
    <t>06/02/02</t>
  </si>
  <si>
    <t xml:space="preserve">Trasa prowadzi z Nowego Stawu wzdłuż drogi powiatowej 2919G (Nowy Staw - Laski - Trępnowy - Kościeleczki - Malbork Kałdowo (droga krajowa nr 55).  </t>
  </si>
  <si>
    <t xml:space="preserve">Nowa, wydzielona droga rowerowa o nawierzchni bitumicznej. </t>
  </si>
  <si>
    <t xml:space="preserve">Trasa poprowadzona po istniejącej drodze rowerowej,  oznakowana.  </t>
  </si>
  <si>
    <t>Oznakowanie trasy (0,5 km)</t>
  </si>
  <si>
    <t>06/02/03</t>
  </si>
  <si>
    <t>Chodniki z kostki betonowej, prowadzące przez miejscowość Laski.</t>
  </si>
  <si>
    <t>Nowa droga rowerowa (lub ciąg pieszo-rowerowy)  przez miejscowość Laski.</t>
  </si>
  <si>
    <t xml:space="preserve">Budowa ciągu pieszo-rowerowego lub drogi rowerowej (0,3 km)
Oznakowanie trasy (0,3 km)
</t>
  </si>
  <si>
    <t>06/02/04</t>
  </si>
  <si>
    <t>Nowa, wydzielona droga rowerowa o nawierzchni bitumicznej.</t>
  </si>
  <si>
    <t>Oznakowanie trasy (1,3 km)</t>
  </si>
  <si>
    <t>06/02/05</t>
  </si>
  <si>
    <t>Chodniki i ciągi pieszo-rowerowe, z kostki betonowej, prowadzące przez miejscowość Trępnowy. Fragmenty wąskie, niektóre odcinki posiadają wystarczający standard.</t>
  </si>
  <si>
    <t>Nowa droga rowerowa (lub ciąg pieszo-rowerowy)  przez miejscowość Trępnowy.</t>
  </si>
  <si>
    <t xml:space="preserve">Budowa / przebudowa / remont ciągu pieszo-rowerowego lub drogi rowerowej (ok. 0,7 km)
Oznakowanie trasy (0,7 km)
</t>
  </si>
  <si>
    <t>06/02/06</t>
  </si>
  <si>
    <t xml:space="preserve">Trasa prowadzi z Nowego Stawu wzdłuż drogi powiatowej 2919G 
(Nowy Staw - Laski - Trępnowy - Kościeleczki - Malbork Kałdowo (droga krajowa nr 55).  
</t>
  </si>
  <si>
    <t>Oznakowanie trasy (2,1 km)</t>
  </si>
  <si>
    <t>06/03/01</t>
  </si>
  <si>
    <t>Malbork (g)</t>
  </si>
  <si>
    <t>Oznakowanie trasy (0,3 km)</t>
  </si>
  <si>
    <t>06/03/02</t>
  </si>
  <si>
    <t>Ciągi pieszo-rowerowe i drogi rowerowe z kostki betonowej.</t>
  </si>
  <si>
    <t>Trasa oznakowana, poprowadzona po istniejących ciągach pieszo-rowerowych.</t>
  </si>
  <si>
    <t>Oznakowanie trasy, rekomendowana poprawa nawierzchni i organizacji ruchu (3,8 km).</t>
  </si>
  <si>
    <t>06/03/03</t>
  </si>
  <si>
    <t>Trasa prowadzi wzdłuż drogi krajowej nr 55, od drogi powiatowej nr 2919G z kierunku Nowego Stawu do wiaduktu pod linią kolejową Tczew-Malbork, gdzie przechodzi na drugą stronę wiaduktu już na terenie miasta Malbork.</t>
  </si>
  <si>
    <t>Wydzielona droga rowerowa o nawierzchni bitumicznej.</t>
  </si>
  <si>
    <t>Poprowadzenie trasy po istniejącej drodze rowerowej</t>
  </si>
  <si>
    <t>06/03/04</t>
  </si>
  <si>
    <t>ZDW Gdańsk 
(DW 515)</t>
  </si>
  <si>
    <t>Trasa prowadzi od granicy miasta Malborka, przez Nową Wieś Malborską, wzdłuż drogi wojewódzkiej nr 515 w kierunku na Dzierzgoń.</t>
  </si>
  <si>
    <t xml:space="preserve">Ruchliwa droga wojewódzka. Duże natężenie ruchu pojazdów, w tym ciężarowych. Duża prędkość rzeczywista pojazdów. Wąskie pobocza, miejscami chodniki. Konieczność jazdy jezdnią. Duże zagrożenie dla rowerzystów. </t>
  </si>
  <si>
    <t xml:space="preserve">Poprowadzenie trasy po nowo wybudowanej drodze rowerowej i ciągach pieszo-rowerowych o nawierzchni bitumicznej wzdłuż drogi wojewódzkiej nr 515. </t>
  </si>
  <si>
    <t xml:space="preserve">Budowa wydzielonej drogi rowerowej (2,6 km)
Oznakowanie trasy (2,6 km)
</t>
  </si>
  <si>
    <t>06/04/01</t>
  </si>
  <si>
    <t>Malbork (m)</t>
  </si>
  <si>
    <t>GDDKiA o./ Gdańsk (DK 55)</t>
  </si>
  <si>
    <t xml:space="preserve">Ciąg pieszo-rowerowy, wydzielona droga rowerowa o nawierzchni bitumicznej. Brak przejazdu rowerowego przy kładce.  </t>
  </si>
  <si>
    <t xml:space="preserve">Poprowadzenie trasy po istniejącej drodze rowerowej, wykonanie przejazdu przez drogę krajową. </t>
  </si>
  <si>
    <t>Przejazd rowerowy przez DK55</t>
  </si>
  <si>
    <t xml:space="preserve">Oznakowanie trasy (0,6 km).
Wykonanie przejazdu rowerowego przez DK55 naprzeciwko kładki. 
Informacja dotycząca stacji kolejowej Malbork-Kałdowo Wąskotorowe (tablica)
</t>
  </si>
  <si>
    <t>06/04/02</t>
  </si>
  <si>
    <t xml:space="preserve">Trasa prowadzi kładką nad Nogatem (mostem im. św. Wojciecha), od drogi krajowej nr 55 pod zamek krzyżacki. </t>
  </si>
  <si>
    <t xml:space="preserve">Drewniana kładka pieszo-rowerowa.   </t>
  </si>
  <si>
    <t xml:space="preserve">Poprowadzenie trasy po istniejącej kładce, ew. remont. </t>
  </si>
  <si>
    <t xml:space="preserve">Ew. remont kładki nad Nogatem
Instalacja licznika rowerowego na kładce.
</t>
  </si>
  <si>
    <t>drewniana</t>
  </si>
  <si>
    <t>06/04/03</t>
  </si>
  <si>
    <t>Muzeum Zamkowe w Malborku</t>
  </si>
  <si>
    <t>Trasa prowadzi od kładki nad Nogatem, przecina bulwar nad Nogatem, następnie biegnie dookoła zamku i obok kas, w kierunku centrum miasta.</t>
  </si>
  <si>
    <t xml:space="preserve">Drogi wewnętrzne, nawierzchnia - bruk, kostka.    </t>
  </si>
  <si>
    <t xml:space="preserve">Poprowadzenie trasy po istniejących drogach, ew. remont fragmentów drogi (np. okolice bulwaru). Urządzenie dużego, modelowego, bezpiecznego parkingu dla rowerzystów przy zamku. </t>
  </si>
  <si>
    <t>Strzeżony parking rowerowy i przechowalnia bagaży</t>
  </si>
  <si>
    <t>06/04/04</t>
  </si>
  <si>
    <t xml:space="preserve">Trasa prowadzi od ulicy Starościńskiej (wjazd do zamku), następnie ulicą Piastowską do Placu Kazimierza Jagiellończyka, skąd prowadzi dalej ulicą Kościuszki na wschód. </t>
  </si>
  <si>
    <t xml:space="preserve">Drogi o nawierzchni bitumicznej, brak dróg rowerowych.     </t>
  </si>
  <si>
    <t xml:space="preserve">Poprowadzenie trasy po istniejących drogach, zmiana organizacji ruchu, wykonanie przejazdu dla rowerzystów w okolicach placu Kazimierza Jagiellończyka.  </t>
  </si>
  <si>
    <t>Oznakowanie trasy, zmiana organizacji ruchu (0,3 km).</t>
  </si>
  <si>
    <t>06/04/05</t>
  </si>
  <si>
    <t>GDDKiA o./ Gdańsk (DK 22)
ZDW Gdańsk (DW 515)</t>
  </si>
  <si>
    <t xml:space="preserve">Trasa prowadzi od Placu Kazimierza Jagiellończyka, ulicą Kościuszki do Ronda Lotników Polskich, przecinając drogę krajową nr 22 na przejściach dla pieszych. </t>
  </si>
  <si>
    <t xml:space="preserve">Drogi o nawierzchni z kostki kamiennej oraz nawierzchni bitumicznej. Ruch uspokojny. Przejścia dla pieszych bez przejazdów rowerowych. </t>
  </si>
  <si>
    <t xml:space="preserve">Poprowadzenie trasy po istniejących drogach, zmiana organizacji ruchu, wykonanie przejazdu dla rowerzystów przez drogę krajową nr 22 w kierunku drogi wojewódzkiej nr 515 (obok przejść dla pieszych), powiązanie z drogą rowerową wzdłuż drogi krajowej nr 22 w kierunku na Elbląg.  </t>
  </si>
  <si>
    <t xml:space="preserve">Oznakowanie trasy, zmiana organizacji ruchu (0,45 km).
Oznakowanie dojazdu do dworca kolejowego (ul. Żelazna).
</t>
  </si>
  <si>
    <t>bitumiczna/kostka kamienna</t>
  </si>
  <si>
    <t>06/04/06</t>
  </si>
  <si>
    <t>Trasa prowadzi ulicą Generała de Gaulle'a (drogą wojewódzką nr 515) od skrzyżowania z drogą krajową nr 22 (Rondo Lotników Polskich), po istniejących drogach rowerowych i ciągach pieszo-rowerowych, do końca ciągów pieszo-rowerowych i dróg rowerowych  w pobliżu przejazdu kolejowego linii Malbork - Kwidzyn, w pobliżu granicy miasta Malbork i gminy Malbork.</t>
  </si>
  <si>
    <t xml:space="preserve">Istniejące drogi rowerowe i ciągi pieszo-rowerowe, wykonane z fazowanej i niefazowanej kostki betonowej. Miejscami (w pobliżu DK 22 i dalej) nieciągłości, niepoprawnie wykonane przejazdy poprzeczne itp. utrudnienia. </t>
  </si>
  <si>
    <t xml:space="preserve">Poprowadzenie trasy po istniejących drogach rowerowych, poprawa organizacji ruchu, drobne remonty. </t>
  </si>
  <si>
    <t>06/04/07</t>
  </si>
  <si>
    <t>Trasa prowadzi ulicą Generała de Gaulle'a, od końca ciągów pieszo-rowerowych w pobliżu przejazdu kolejowego linii Malbork - Kwidzyn, do granicy miasta Malbork i gminy Malbork.</t>
  </si>
  <si>
    <t xml:space="preserve">Odcinek pozbawiony drogi rowerowej, wydeptane, gruntowe pobocze od strony miasta Malbork. Konieczność ruchu po jezdni. </t>
  </si>
  <si>
    <t xml:space="preserve">Wybudowanie wydzielonej drogi rowerowej od końca istniejących ciągów pieszo-rowerowych do granicy miasta i gminy. </t>
  </si>
  <si>
    <t>07/01/01</t>
  </si>
  <si>
    <t>sztumski</t>
  </si>
  <si>
    <t>Stary Targ</t>
  </si>
  <si>
    <t>ZDW Gdańsk (DW 515)</t>
  </si>
  <si>
    <t>Trasa prowadzi od granicy miasta Malborka, przez Nową Wieś Malborską, wzdłuż drogi wojewódzkiej nr 515 w kierunku na Dzierzgoń, do skrzyżowania dróg w miejscowości Dąbrówka Malborska.</t>
  </si>
  <si>
    <t>07/01/02</t>
  </si>
  <si>
    <t xml:space="preserve">Trasa prowadzi od skrzyżowania drogi powiatowej 3105G z drogą wojewódzką nr 515, drogą powiatową do wsi Łoza. </t>
  </si>
  <si>
    <t xml:space="preserve">Droga lokalna o nawierzchni bitumicznej, złej jakości, ale nadająca się do jazdy rowerem (w naturalny sposób ograniczona jest prędkość pojazdów).  </t>
  </si>
  <si>
    <t xml:space="preserve">Poprowadzenie trasy w ruchu ogólnym po istniejącej drodze powiatowej.  </t>
  </si>
  <si>
    <t>Oznakowanie trasy (2,0 km)</t>
  </si>
  <si>
    <t>07/01/03</t>
  </si>
  <si>
    <t xml:space="preserve">Trasa prowadzi od centrum wsi Łoza (skrzyżowanie drogi powiatowej i drogi lokalnej), prowadzi w kierunku wschodnim, lokalną drogą gminną o nawierzchni początkowo bitumicznej, następnie z bruku. Biegnie tą drogą do skrzyżowania z pasem dawnej linii kolejowej (rozebrane torowisko). </t>
  </si>
  <si>
    <t xml:space="preserve">Droga lokalna o nawierzchni z kamieni brukowych (kocie łby), szeroki pas gruntowy obok bruku pozwala na w miarę wygodną jazdę. Zabytkowy kościół, pozostałości cmentarza ewangelickiego przy samej drodze. Malowniczy teren, droga wysadzana starymi drzewami. </t>
  </si>
  <si>
    <t xml:space="preserve">Poprowadzenie trasy w ruchu ogólnym po istniejącej drodze, wylanie pasa asfaltu lub ułożenia płyt betonowych dla rowerów. Miejsce odpoczynku we wsi Łoza. </t>
  </si>
  <si>
    <t xml:space="preserve">Remont drogi poprzez ułożenie płyt betonowych lub wylanie wąskiego pasa asfaltu (1 km)
Oznakowanie trasy (1,0 km)
Wykonanie miejsca odpoczynku w pobliżu kościoła (1 szt.)
</t>
  </si>
  <si>
    <t>07/01/04</t>
  </si>
  <si>
    <t xml:space="preserve">Trasa prowadzi po śladzie toru dawnej linii kolejowej nr 222 (Malbork - Dzierzgoń - Myślice  - Małdyty), od lokalnej drogi z Łozy do drogi powiatowej przed Szropami, krzyżując się z nią w pobliżu dawnej stacji kolejowej Szropy i prowadząc dalej w kierunku budynków stacji.  </t>
  </si>
  <si>
    <t xml:space="preserve">Dawne torowisko, obecnie zarośnięte, ale przejezdne. Droga gruntowa.  </t>
  </si>
  <si>
    <t xml:space="preserve">Budowa wydzielonej drogi rowerowej po dawnym śladzie torowiska.  </t>
  </si>
  <si>
    <t xml:space="preserve">Budowa wydzielonej drogi rowerowej o nawierzchni bitumicznej (0,7 km)
Oznakowanie trasy (0,7 km)
</t>
  </si>
  <si>
    <t>07/01/05</t>
  </si>
  <si>
    <t xml:space="preserve">Trasa prowadzi po śladzie toru dawnej linii kolejowej nr 222 (Malbork - Dzierzgoń - Myślice  - Małdyty), przez miejscowość Szropy, w pobliżu dawnej stacji kolejowej, drogami gruntowymi. Od drogi powiatowej 3129G (na Grzymałę) do drogi powiatowej 3130G (na Jurkowice). </t>
  </si>
  <si>
    <t xml:space="preserve">Dawne torowisko, Droga gruntowa, fragmenty brukowane. Pozostałości stacji kolejowej. </t>
  </si>
  <si>
    <t>Uporządkowanie terenu dawnej stacji kolejowej</t>
  </si>
  <si>
    <t xml:space="preserve">Budowa wydzielonej drogi rowerowej o nawierzchni bitumicznej (0,65 km)
Oznakowanie trasy (0,65 km)
Uporządkowanie terenu dawnej stacji kolejowej, wykonanie miejsca odpoczynku (1 szt.)
</t>
  </si>
  <si>
    <t>07/01/06</t>
  </si>
  <si>
    <t xml:space="preserve">Trasa prowadzi z Tropów od drogi powiatowej 3130G (na Jurkowice), w kierunku dawnego PGR Zielonki (droga asfaltowa), następnie po kilkudziesięciu metrach odcinka płytowego skręca na dawne torowisko w drogę gruntową na wschód. Po drodze interesujący obiekt - most kolejowy nad rzeczką Tina Wysoka, doskonale widoczny z drogi. </t>
  </si>
  <si>
    <t xml:space="preserve">Droga lokalna o nawierzchni bitumicznej i znikomym ruchu lokalnym.  Krótki, ok. 80 metrów, odcinek z masywnych płyt betonowych. </t>
  </si>
  <si>
    <t xml:space="preserve">Oznakowanie drogi lokalnej. Trasa w ruchu ogólnym.   </t>
  </si>
  <si>
    <t>Oznakowanie trasy (0,95 km)</t>
  </si>
  <si>
    <t>07/01/07</t>
  </si>
  <si>
    <t xml:space="preserve">Trasa prowadzi z terenu PGR Zielonki, dawnym torowiskiem w kierunku wschodnim. Przechodzi obok budynku dawnej stacji Tropy-Igły, przecina bezkolizyjnie drogę wojewódzką nr 515 (droga wojewódzka prowadzi wiaduktem powyżej) i drogę wojewódzką nr 517 (rozebrany wiadukt) oraz drogę 3110G Stary Targ-Waplewo w pobliżu osady Waplewo-Osiedle, prowadząc wprost na teren dawnej stacji kolejowej Waplewo Wielkie. </t>
  </si>
  <si>
    <t xml:space="preserve">Długi odcinek dawnego torowiska, w dużej części prowadzący wykopami ziemnymi. Teren bardzo malowniczy, trasa bardzo różnorodna. Pozostałości stacji Tropy - Igły prawie niewidoczne. 
Fragmenty torowiska bardzo zarośnięte i podmokłe, szczególnie w okolicy drogi wojewódzkiej nr 515. W tym miejscu ciekawy obiekt - dawnego wiaduktu (obecnie droga wojewódzka prowadzi nowym wiaduktem). 
Przy drodze nr 517 obecnie brak przejezdności - rozebrany wiadukt, konieczność objazdu równoległą drogą rolniczą, w bardzo złym stanie (gruz, błoto). Dalszy odcinek - miejscami nasypy rozkopane.
Przecięcie drogi powiatowej w Waplewku-Osiedle na poziomie drogi, zachowane szyny na przejeździe.  
</t>
  </si>
  <si>
    <t xml:space="preserve">Wydzielona droga rowerowa po dawnym torowisku o nawierzchni bitumicznej, wyeksponowane dawne wiadukty, stacja kolejowa. </t>
  </si>
  <si>
    <t xml:space="preserve">Budowa wydzielonej drogi rowerowej po dawnym torowisku, miejscami odwodnienie i naprawa ubytków spowodowanych rozkopaniem i innymi uszkodzeniami nasypu (8,7 km)
Wyeksponowanie i starego wiaduktu i odwodnienie odcinka pod drogą wojewódzką nr 515. 
Miejsce odpoczynku na dawnej stacji kolejowej Tropy-Igły (1 szt). 
Wyrównanie nasypu i wykonanie przejazdu przez drogę wojewódzką nr 517. 
Wykonanie przejazdu przez drogę powiatową 3110G.
Oznakowanie trasy (8,7 km)
</t>
  </si>
  <si>
    <t>07/01/08</t>
  </si>
  <si>
    <t xml:space="preserve">Trasa opuszcza dawne torowisko i włącza się na zakręcie w drogę powiatową drogą powiatową 3110G (Ramoty - Waplewo Wielkie - Dzierzgoń) wzdłuż dawnej stacji kolejowej Waplewo Wielkie. Na wschodnim końcu stacji opuszcza drogę powiatową na zakręcie, prowadząc ponownie dawnym torowiskiem. </t>
  </si>
  <si>
    <t xml:space="preserve">Droga lokalna, mały ruch samochodów, ostre zakręty przed i za odcinkiem w naturalny sposób ograniczają prędkość pojazdów, dlatego na tym odcinku jest możliwe poprowadzenie trasy w ruchu ogólnym. Równolegle prowadzi niedokończony ciąg pieszo-rowerowy (podbudowa, obrzeża).
Tereny dworca praktycznie zarośnięte, zachowała się murowana wieża wodna i pozostałości budynków stacyjnych. Obok głębokie, zalane wykopy żwirowisk. 
W pobliżu (niecały 1 km od trasy) zespół parkowo-pałacowy w Waplewie, muzeum, jeden z najciekawszych obiektów na trasie.
</t>
  </si>
  <si>
    <t xml:space="preserve">Trasa oznakowana, w ruchu ogólnym. Uporządkowanie terenu dworca, miejsce odpoczynku.  </t>
  </si>
  <si>
    <t xml:space="preserve">Oznakowanie trasy w ruchu ogólnym (0,5 km) lub uzupełnienie istniejącej podbudowy ciągu p-r.
Uporządkowanie terenu dworca i wykonanie miejsca odpoczynku
Oznakowanie trasy łącznikowej do pałacu i parku i muzeum w Waplewie. 
</t>
  </si>
  <si>
    <t>07/01/09</t>
  </si>
  <si>
    <t xml:space="preserve">Trasa prowadzi w śladzie dawnej linii kolejowej na wschód od stacji Waplewo Wielkie w kierunku wsi Morany i jeziora Kuksy. </t>
  </si>
  <si>
    <t xml:space="preserve">Droga gruntowa, nawierzchnia dość dobra, teren zalesiony. </t>
  </si>
  <si>
    <t xml:space="preserve">Wydzielona droga rowerowa o nawierzchni bitumicznej.  </t>
  </si>
  <si>
    <t xml:space="preserve">Budowa wydzielonej drogi rowerowej (1,7 km)
Oznakowanie trasy (1,7 km). 
</t>
  </si>
  <si>
    <t>07/02/01</t>
  </si>
  <si>
    <t>Dzierzgoń</t>
  </si>
  <si>
    <t xml:space="preserve">Droga gruntowa, nawierzchnia dość dobra, na odcinku ok. 2 km. Ostatni kilometr przed jeziorem Kuksy bardzo zarośnięty, wąska ścieżka przez krzaki i wysokie trasy. Praktycznie nieczytelne pozostałości dawnej stacji Morany ok. 1,5 km przed wiaduktem nad drogą powiatową 3110G. Obiekt ten rozebrany - stromy zjazd na drogę powiatową, brak możliwości jazdy rowerem. Kąpielisko nad jeziorem Kuksy bardzo ładnie zagospodarowane i oświetlone. Jedno z ładniejszych miejsc rekreacyjnych na całej trasie, dość licznie odwiedzane w wakacje. </t>
  </si>
  <si>
    <t xml:space="preserve">Wydzielona droga rowerowa o nawierzchni bitumicznej (3,1 km)
Zjazd i wjazd do drogi powiatowej w miejscu rozebranego wiaduktu obok jeziora Kuksy na drodze powiatowej 3110 G
Małe miejsce odpoczynku w pobliżu dawnej stacji Morany
Uzupełnienie istniejącego miejsca odpoczynku i rekreacji nad jeziorem Kuksy o elementy infrastruktury miejsca odpoczynku rowerzystów.
</t>
  </si>
  <si>
    <t>Zjazd i wjazd na nasyp w miejscu waiduktu na DP 3110G</t>
  </si>
  <si>
    <t xml:space="preserve">Budowa wydzielonej drogi rowerowej (3,1 km)
Oznakowanie trasy (3,1 km). 
Doposażenie miejsca odpoczynku nad jeziorem Kuksy i urządzenie miejsca odpoczynku w pobliżu dawnej stacji Moranu, z uporządkowaniem terenu stacji.
Zjazd i wjazd na nasyp w miejscu wiaduktu na drodze powiatowej 3110G.
</t>
  </si>
  <si>
    <t>07/02/02</t>
  </si>
  <si>
    <t xml:space="preserve">Trasa prowadzi w śladzie dawnej linii kolejowej pomiędzy jeziorem Kuksy a nieczynnym mostem kolejowym nad doliną rzeki Dzierzgoń. W połowie odcina przecina gruntową drogę do Stanowa. </t>
  </si>
  <si>
    <t xml:space="preserve">Wjazd na wiadukt utrudniony - stromy podjazd. Na nasypie ścieżka, prowadząca do lokalnej drogi szutrowej w połowie odcinka. Dawne torowisko zarośnięte, szczególnie ostatnie 300-400 m przed rzeką Dzierzgoń - gęste krzaki, prawie nie do przejścia. </t>
  </si>
  <si>
    <t xml:space="preserve">Wydzielona droga rowerowa o nawierzchni bitumicznej (1,4 km)
Zjazd i wjazd do drogi powiatowej w miejscu rozebranego wiaduktu obok jeziora Kuksy na drodze powiatowej 3110 G
</t>
  </si>
  <si>
    <t xml:space="preserve">Budowa wydzielonej drogi rowerowej (1,4 km)
Oznakowanie trasy (1,4 km). 
</t>
  </si>
  <si>
    <t>07/02/03</t>
  </si>
  <si>
    <t xml:space="preserve">Trasa prowadzi przez nieczynny, kratownicowy most stalowy nad zalesioną, głęboką doliną rzeki Dzierzgoń.  </t>
  </si>
  <si>
    <t xml:space="preserve">Obiekt niedostępny. Zarośnięty krzewami i drzewami. Pozostałości podkładów, brak przejścia. </t>
  </si>
  <si>
    <t xml:space="preserve">Kładka pieszo-rowerowa, wykorzystująca konstrukcję budowli inżynieryjnej. Punkt widokowy. </t>
  </si>
  <si>
    <t xml:space="preserve">Remont mostu, budowa kładki pieszo-rowerowej (z licznikiem rowerowym). 
Wykonanie miejsca odpoczynku i punktu widokowego (informacja o pobliskiej stacji kolejowej Dzierzgoń-Most
</t>
  </si>
  <si>
    <t>07/02/04</t>
  </si>
  <si>
    <t xml:space="preserve">Trasa prowadzi po torowisku dawnej linii kolejowej, od mostu na rzece Dzierzgoń, wzdłuż zakładów przemysłowych - fabryka elementów betonowych, kopalnia kruszywa (częściowo zalana), pod drogą wojewódzką nr 515 (wysoki wiadukt), obok strzelnicy, aż do terenu dawnej stacji kolejowej Dzierzgoń.  </t>
  </si>
  <si>
    <t xml:space="preserve">Droga gruntowa, miejscami mocno zniszczona (piaszczysta, koleiny). Mało atrakcyjna okolica - stary płot betonowy, zardzewiałe maszyny, baraki, czynna kopalnia kruszywa. </t>
  </si>
  <si>
    <t xml:space="preserve">Wydzielona, bitumiczna droga rowerowa do terenu dawnej stacji kolejowej. 
Uporządkowanie terenu dawnej stacji oraz terenu w pobliżu torowiska tak, aby poprawić estetykę otoczenia (wyburzenie ruin, nasadzenia itp.) 
</t>
  </si>
  <si>
    <t>Uporządkowanie terenu w pobliżu zakładów przemysłowych i dawnej stacji</t>
  </si>
  <si>
    <t xml:space="preserve">Budowa wydzielonej drogi rowerowej (2,1 km)
Oznakowanie trasy (2,1 km)
Uporządkowanie terenu w pobliżu zakładów przemysłowych oraz dawnej stacji.
</t>
  </si>
  <si>
    <t>07/02/05</t>
  </si>
  <si>
    <t xml:space="preserve">Trasa prowadzi po torowisku dawnej linii kolejowej, obok budynków stacyjnych, następnie zakręca w kierunku drogi wojewódzkiej - prowadząc asfaltową drogą dojazdową do stacji kolejowej. 
Dalszy przebieg prowadzi przez Dzierzgoń, z uwagi na bardzo wysokie koszty adaptacji dalszego odcinka linii kolejowej (aż do Myślic) oraz możliwość poprowadzenia trasy drogami lokalnymi, przez dość ciekawe tereny. 
</t>
  </si>
  <si>
    <t xml:space="preserve">Teren stacji sprawia złe wrażenie - stare, zapuszczone budynki. Widoczne resztki peronów, część terenu stacji zamieniona na chaotycznie urządzony skład materiałów budowlanych i opału. 
Droga dojazdowa do DW515 ma nawierzchnię częściowo asfaltową, a częściowo z bruku kamiennego. Stan dość dobry. 
</t>
  </si>
  <si>
    <t xml:space="preserve">Trasa w ruchu ogólnym. 
Uporządkowanie terenu dawnej stacji oraz terenu w pobliżu torowiska tak, aby poprawić estetykę otoczenia (wyburzenie ruin, nasadzenia itp.) 
</t>
  </si>
  <si>
    <t>Uporządkowanei terenu w pobliżu zakładów przemysłowych i dawnej stacji</t>
  </si>
  <si>
    <t xml:space="preserve">Oznakowanie trasy (0,3 km)
Uporządkowanie terenu w pobliżu zakładów przemysłowych oraz dawnej stacji.
</t>
  </si>
  <si>
    <t>asfalt/bruk kamienny</t>
  </si>
  <si>
    <t>07/02/06</t>
  </si>
  <si>
    <t xml:space="preserve">Trasa prowadzi wzdłuż drogi wojewódzkiej nr 515 od wjazdu na dawną stację kolejową Dzierzgoń, do centrum miasta (okolice stacji paliw Moya i marketu Tesco).  </t>
  </si>
  <si>
    <t xml:space="preserve">Droga wojewódzka, duży ruch pojazdów, duża prędkość. Nawierzchnia częściowo z kostki kamiennej, częściowo asfaltowa. Wąskie, zniszczone chodniki.  </t>
  </si>
  <si>
    <t xml:space="preserve">Wydzielona droga rowerowa o nawierzchni bitumicznej. </t>
  </si>
  <si>
    <t>07/02/07</t>
  </si>
  <si>
    <t xml:space="preserve">Trasa prowadzi na pierwszym odcinku przy drodze wojewódzkiej nr 515, od stacji paliw Moya do marketu Lewiatan. Następnie zakręca za sklepem Lewiatan, aby między domami przedostać się na ulicę Traugutta, skąd prowadzi z powrotem do drogi wojewódzkiej nr 515. </t>
  </si>
  <si>
    <t xml:space="preserve">Droga wojewódzka, duży ruch pojazdów, duża prędkość. Brak miejsca na drogę rowerową. Zapleczem sklepu między domami mieszkalnymi prowadzą drogi wewnętrzne do lokalnej ulicy Traugutta, skąd można wrócić do drogi wojewódzkiej. </t>
  </si>
  <si>
    <t xml:space="preserve">Trasa poprowadzona w ruchu ogólnym. </t>
  </si>
  <si>
    <t>Zmiana organizacji ruchu (ruch ogólny). Możliwa poprawa nawierzchni uliczek wewnętrznych na zapleczu sklepu (w celu zaakcentowania przebiegu trasy również nawierzchnią) oraz dodatkowo uspokojenie ruchu i wykonanie przejazdu rowerowego na ul. Traugutta. Oznakowanie trasy (0,1 km)</t>
  </si>
  <si>
    <t>07/02/08</t>
  </si>
  <si>
    <t xml:space="preserve">Trasa prowadzi po wschodniej stronie drogi wojewódzkiej nr 515, od skrzyżowania z ul. Traugutta (droga gminna) do skrzyżowania z ulicą Wojska Polskiego (droga powiatowa). </t>
  </si>
  <si>
    <t xml:space="preserve">Droga wojewódzka, duży ruch pojazdów, duża prędkość. Szeroki chodnik po wschodniej stronie drogi o nawierzchni z płytek betonowych. Ruch rowerzystów obecnie odbywa się po drogach - brak możliwości jazdy chodnikami. </t>
  </si>
  <si>
    <t xml:space="preserve">Trasa poprowadzona jako ciąg pieszo-rowerowy po wschodniej stronie drogi wojewódzkiej, w miejscu w miejscu szerokiego chodnika i klombów. Daje to możliwość ominięcia "wąskiego gardła" drogi wojewódzkiej na południe od tego odcinka poprzez dalsze poprowadzenie trasy ulicą Traugutta, zapleczem sklepu, do stacji Moya. Dzięki temu rowerzyści poruszać się będą po wschodniej stronie drogi wojewódzkiej. Od strony ul. Wojska Polskiego i ul. Traugutta potrzebna śluza rowerowa, pozwalająca włączyć się z ruchu ogólnego w ciąg pieszo-rowerowy (jako element organizacji ruchu, uwzględniającego również przejazdy rowerowe przez te ulice). </t>
  </si>
  <si>
    <t>2 Przejazdy rowerowe - ul. Traugutta i Wojska Polskiego</t>
  </si>
  <si>
    <t xml:space="preserve">Budowa ciągu pieszo-rowerowego wzdłuż ul. Odrodzenia od ul. Wojska Polskiego do ul. Traugutta (0,1 km).
Wykonanie przejazdów rowerowych na ulicach: Traugutta i Wojska Polskiego, wraz ze zmianą organizacji ruchu. 
</t>
  </si>
  <si>
    <t>07/02/09</t>
  </si>
  <si>
    <t xml:space="preserve">Trasa prowadzi z centrum Dzierzgonia (od drogi wojewódzkiej nr 515) w kierunku wschodnim ulicą Wojska Polskiego. Jest to droga powiatowa o numerze 3211G. 
Trasa biegnie przez Dzierzgoń (w pobliżu dawny, zabytkowy klasztor), następnie do wsi Prakwice. Tam ruiny dworu, park podworski, dawna stacja kolejowa. Ze stacji, położonej w pobliżu wiaduktu drogi powiatowej, nic się nie zachowało. Dalej trasa przechodzi wiaduktem nad dawną linią kolejową nr 222, i następnie po ok. 4,3 km opuszcza drogę powiatową, skręcając na Królikowo. 
Mija ponownie wiadukt linii kolejowej nr 222, przecina wieś Lipiec (doskonale zachowana owalnica), do wsi Pudłowiec. Tam przy samej drodze ruiny pałacu. Z Pudłowca malownicza droga prowadzi do wsi Myślice (rozebrany wiadukt linii do Elbląga). 
W Myślicach trasa przecina drogę wojewódzką nr 517. Stamtąd prowadzi na wschód, do kolejnego skrzyżowania z linią kolejową nr 222. 
Około 700 metrów na zachód znajdują się pozostałości dużej, węzłowej stacji Myślice, gdzie do II wojny światowej kiedyś krzyżowały się 3 linie kolejowe (linie rozchodziły się stąd w 6 kierunkach). Obecnie wszystkie zostały rozebrane. 
</t>
  </si>
  <si>
    <t xml:space="preserve">Drogi lokalne - droga powiatowa z Dzierzgonia średnio ruchliwa, dość wąska. Od Królikowa drogi lokalne o znikomym ruchu pojazdów. Fragmenty nawierzchni bardzo złej jakości - widoczne betonowe podkłady kolejowe, które zalano asfaltem. W okolicach Pudłowca krótkie fragmenty szutrowe, dalej nawierzchnia poprawia się, choć droga jest dość wąska i kręta. </t>
  </si>
  <si>
    <t xml:space="preserve">Trasa poprowadzona w ruchu ogólnym. Wskazana odcinkowa poprawa nawierzchni (Lipiec)
W Prakwicach, w okolicach pałacu i parku, możliwe urządzenie miejsca odpoczynku. Wskazana informacja o pałacyku myśliwskim cesarza Wilhelma II, który istniał w okolicy do 1945 roku, oraz o "Kamieniach Wilhelma" i stacji prakwickiej, która służyła do obsługi świty cesarskiej w czasie polowań. Wyeksponowanie informacji o dawnych trasach kolejowych przy wiaduktach na szlaku.
</t>
  </si>
  <si>
    <t>Oznakowanie trasy (13,7 km).</t>
  </si>
  <si>
    <t>07/02/10</t>
  </si>
  <si>
    <t xml:space="preserve">W Myślicach trasa przecina drogę wojewódzką nr 517. Stamtąd prowadzi na wschód, do kolejnego skrzyżowania z linią kolejową nr 222. Około 700 metrów na zachód od skrzyżowania znajdują się pozostałości dużej, węzłowej stacji Myślice, gdzie do II wojny światowej kiedyś krzyżowały się 3 linie kolejowe (linie rozchodziły się stąd w 6 kierunkach). Obecnie wszystkie zostały rozebrane. 
Od skrzyżowania z linią kolejową trasa prowadzi na wschód, śladem torowiska, do granicy z województwem warmińsko-mazurskim (wstępnie uzgodniony punkt styku). Dalszy przebieg powinien być przedmiotem uzgodnień z tym województwem. 
</t>
  </si>
  <si>
    <t xml:space="preserve">Droga gruntowa po nasypie. Odcinki nieprzejezdne - zarośnięte. Teren bardzo malowniczy.  </t>
  </si>
  <si>
    <t xml:space="preserve">Trasa poprowadzona po dawnej linii kolejowej, drogą rowerową o nawierzchni bitumicznej. 
Miejsce odpoczynku w pobliżu początku trasy po nasypie. 
</t>
  </si>
  <si>
    <t xml:space="preserve">Budowa wydzielonej drogi rowerowej (2,6 km).
Oznakowanie trasy (2,6 km).
Miejsce odpoczynku
</t>
  </si>
  <si>
    <t>01/03/07W</t>
  </si>
  <si>
    <t>Trasa prowadzi z Półczynka drogą gruntową do wsi Chomice, następnie drogą powiatową 1726G do granicy Bytowa, skąd skręca w ulicę Szarych Szeregów przy nadleśnictwie w kierunku ulicy Stary Dworzec w pobliże dawnego browaru Goch (obecnie Browar Bytów).</t>
  </si>
  <si>
    <t xml:space="preserve">Trasa poprowadzona w ruchu ogólnym, najpierw drogą gminną (remont), następnie w ruchu ogólnym drogą powiatową (do Bytowa) i dalej drogą gminną. </t>
  </si>
  <si>
    <t xml:space="preserve">Remont i poprawa nawierzchni (utwardzenie) drogi gminnej Półczynek - Chomice (0,9 km)
Oznakowanie trasy - 3,4 km 
</t>
  </si>
  <si>
    <t>02/02/13Ł</t>
  </si>
  <si>
    <t>Trasa prowadzi wzdłuż drogi powiatowej 2403G (Wdzydze - Kościerzyna), od Wąglikowic przez Szarlotę, Rybaki, Sycową Hutę, Grzybowski Młyn do granicy miasta Kościerzyna, przecinając obwodnicę Kościerzyny.</t>
  </si>
  <si>
    <t xml:space="preserve">Droga powiatowa po remoncie nawierzchni, dość wąska, miejscami brak pobocza i ograniczona widoczność, duże natężenie ruchu pojazdów (szczególnie w sezonie turystycznym - główna droga na Wdzydze), duża prędkość ruchu pojazdów, liczne zakręty. Duża liczba odcinków trasy. poprowadzonych na nasypach i w wykopach, dwa cieki wodne.
Od węzła obwodnicy Kościerzyny istnieją drogi rowerowe o nawierzchni bitumicznej (na węźle) i z kostki betonowej (ul. Leśna).
Po drodze żwirownie (Rybaki), liczne jeziora, malownicza dolina rzeki Trzebiochy, liczne obiekty turystyczne.
</t>
  </si>
  <si>
    <t xml:space="preserve">Budowa wydzielonej drogi rowerowej w ciągu drogi powiatowej o nawierzchni bitumicznej. </t>
  </si>
  <si>
    <t xml:space="preserve">Budowa wydzielonej drogi rowerowej (9,5 km) od Wąglikowic do węzła obwodnicy Kościerzyny.
Oznakowanie trasy (9,8 km)
Rozbudowa istniejących miejsc odpoczynku - Rybaki, Grzybowski Młyn.
</t>
  </si>
  <si>
    <t>02/02/14W</t>
  </si>
  <si>
    <t xml:space="preserve">Trasa prowadzi wzdłuż drogi powiatowej 2403G (Wdzydze - Kościerzyna), od Wąglikowic do granicy miasta i gminy Kościerzyna, za węzłem drogi krajowej nr 20. </t>
  </si>
  <si>
    <t xml:space="preserve">Droga powiatowa po remoncie nawierzchni, dość wąska, miejscami brak pobocza i ograniczona widoczność, duże natężenie ruchu pojazdów (szczególnie w sezonie turystycznym - główna droga na Wdzydze), duża prędkość ruchu pojazdów, liczne zakręty. Duża liczba odcinków trasy. poprowadzonych na nasypach i w wykopach, dwa cieki po drodze (Trzebiocha i Debrzynka). 
Trasa interesująca krajobrazowo - duże jeziora, malownicza dolina Trzebiochy, ośrodki turystyczne - Grzybowski Młyn, Szarlota, Rybaki, Sycowa Huta, żwirownie (lokalna ciekawostka).
W Grzybowskim Młynie i Rybakach planowane miejsca odpoczynku przy szlaku kajakowym.
Na odcinku węzła drogi krajowej nr 20 - około 500 metrów i dalej, w kierunku Kościerzyny, istnieje nowa bitumiczna droga rowerowa, wybudowana przy okazji budowy węzła. 
</t>
  </si>
  <si>
    <t>2 kładki PR (Wąglikowice i Sycowa Huta)</t>
  </si>
  <si>
    <t xml:space="preserve">Budowa wydzielonej drogi rowerowej (9,5 km) od Wąglikowic do Kościerzyny (węzeł DK20).
Wykorzystanie istniejącego odcinka drogi rowerowej (0,5 km).
Oznakowanie trasy (9,8 km)
Budowa 2 kładek (okolice Wąglikowic, Sycowa Huta)
Uzupełnienie miejsc odpoczynku w Grzybowskim Młynie i Rybakach pod kątem potrzeb rowerzystów. 
</t>
  </si>
  <si>
    <t>02/03/06W</t>
  </si>
  <si>
    <t xml:space="preserve">Trasa prowadzi wzdłuż drogi powiatowej 2403G (Wdzydze - Kościerzyna), og granicy miasta i gminy Kościerzyna, za węzłem drogi krajowej nr 20, do Ronda Gryfa (ulica Leśna). </t>
  </si>
  <si>
    <t xml:space="preserve">Bitumiczna droga rowerowa o szerokości 2 m, wzdłuż drogi powiatowej. </t>
  </si>
  <si>
    <t xml:space="preserve">Oznakowanie istniejącej drogi rowerowej.  </t>
  </si>
  <si>
    <t>02/03/07W</t>
  </si>
  <si>
    <t>ZDW Gdańsk (DW 214)</t>
  </si>
  <si>
    <t xml:space="preserve">Trasa prowadzi wzdłuż dawnej drogi krajowej nr 20, od Ronda Gryfa (ulica Leśna) do ronda Wybickiego (droga wojewódzka nr 214), istniejącymi ciągami pieszo-rowerowymi. </t>
  </si>
  <si>
    <t>Ciągi pieszo-rowerowe z kostki betonowej, niskiego standardu.</t>
  </si>
  <si>
    <t xml:space="preserve">Trasa poprowadzona po drogach rowerowych zgodnie z istniejącym przebiegiem, po bitumicznych drogach rowerowych. </t>
  </si>
  <si>
    <t>Remont istniejących ciągów rowerowych (wymiana nawierzchni, profilowanie, poprawa przejazdów, likwidacja punktów kolizyjnych, poszerzenia, zmiana organizacji ruchu) oraz oznakowanie - 1,2 km</t>
  </si>
  <si>
    <t>04/02/06W</t>
  </si>
  <si>
    <t>Odcinek prowadzi wzdłuż DK91 od centrum Pszczółek (przejście dla pieszych przy markecie, ul. Krótka/Jana Pawła II / Kościelna) przez Kolnik do granicy gminy przed miejscowością Miłobądz.</t>
  </si>
  <si>
    <t>Droga krajowa; W terenie zabudowanym (Pszczółki, Kolnik) chodniki z kostki betonowej, wąskie, bez ciągów pieszo-rowerowych i dróg rowerowych oraz równoległe drogi lokalne (asfaltowe i gruntowe). Poza terenem zabudowanym brak chodników / ciągów pieszo-rowerowych / dróg rowerowych. Szerokie pobocza na większej części trasy, fragment pomiędzy Kolnikiem a Pszczółkami - pobocze wąskie. Droga o dużym natężeniu ruchu pojazdów, w tym ciężarowych, dużej prędkości rzeczywistej (w terenie zabudowanym uspokojenie ruchu - wysepki, zwężenia). Teren płaski i monotonny.</t>
  </si>
  <si>
    <t xml:space="preserve">Wydzielona, bitumiczna droga rowerowa wzdłuż całej długości odcinka. </t>
  </si>
  <si>
    <t xml:space="preserve">Budowa wydzielonych dróg rowerowych wzdłuż DK91 (3,3 km)
Oznakowanie trasy (3,3 km).
</t>
  </si>
  <si>
    <t>05/01/02W1</t>
  </si>
  <si>
    <t xml:space="preserve">Odcinek prowadzi wzdłuż DK91 od granicy gminy Pszczółki i gminy Tczew pomiędzy Kolnikiem a Miłobądzem, przez Miłobądz i Zajączkowo-Wybudowanie, do granicy miasta Tczew i gminy Tczew (rzeka Motława, przed barem "Kasia". </t>
  </si>
  <si>
    <t xml:space="preserve">Droga krajowa; W terenie zabudowanym (Miłobądz, Zajączkowo-Wybudowanie) chodniki z kostki betonowej, wąskie, bez ciągów pieszo-rowerowych i dróg rowerowych oraz równoległe drogi lokalne (asfaltowe i gruntowe). Poza terenem zabudowanym brak chodników / ciągów pieszo-rowerowych / dróg rowerowych. Droga o dużym natężeniu ruchu pojazdów, w tym ciężarowych, dużej prędkości rzeczywistej (w terenie zabudowanym miejscami uspokojenie ruchu - wysepki, zwężenia). Teren płaski i monotonny. </t>
  </si>
  <si>
    <t>Wydzielona, bitumiczna droga rowerowa wzdłuż całej długości odcinka.</t>
  </si>
  <si>
    <t xml:space="preserve">Budowa wydzielonych dróg rowerowych wzdłuż DK91 (5,4 km)
Oznakowanie trasy (5,4 km).
</t>
  </si>
  <si>
    <t>05/02/07W1</t>
  </si>
  <si>
    <t xml:space="preserve">Odcinek prowadzi wzdłuż DK91 od Pszczółek, przez Kolnik i Miłobądz, do centrum Tczewa.
Opisywany odcinek zaczyna się na granicy miasta i gminy Tczew (most DK91 nad Motławą, w pobliżu baru "Kasia"). Prowadzi wzdłuż DK91 pod trzema wiaduktami kolejowymi, do węzła drogowego (Al. Solidarności i ul. Gdańska).  
</t>
  </si>
  <si>
    <t xml:space="preserve">Droga krajowa o dużym natężeniu ruchu pojazdów, w tym ciężarowych, dużej prędkości rzeczywistej.
Na odcinku na północ od wiaduktów prowadzi w wykopie - ruch pieszy i rowerowy możliwy równoległą drogą lokalną po stronie zachodniej, ruch rowerowy wyłącznie po jezdni.
Pod trzema wiaduktami kolejowymi wąskie prześwity - chodniki. Dalszy odcinek po stronie południowej - chodniki z płyt betonowych. Od ul. Armii Krajowej - droga rowerowa po stronie zachodniej. Przejazd rowerowy do ul. Gdańskiej.
</t>
  </si>
  <si>
    <t xml:space="preserve">Wydzielona, bitumiczna droga rowerowa na całym odcinku. </t>
  </si>
  <si>
    <t xml:space="preserve">Budowa wydzielonej drogi rowerowej na odcinku ok. 1 km (od granicy gminy, wzdłuż drogi krajowej lub równolegle, przez wiadukty, do skrzyżowania z ul. Armii Krajowej.
Oznakowanie 1,4 km trasy rowerowej.
</t>
  </si>
  <si>
    <t>05/02/08W1</t>
  </si>
  <si>
    <t xml:space="preserve">Odcinek prowadzi wzdłuż DK91 od Pszczółek, przez Kolnik i Miłobądz, do centrum Tczewa (dworzec kolejowy, most tczewski).
Opisywany odcinek zaczyna się na skrzyżowaniu Al. Solidarności i ul. Gdańskiej, skąd prowadzi dalej ulicą Gdańską do ul. Północnej (ok. 500 m), następnie istniejącymi drogami rowerowymi do placu dworcowego, skąd ulicami: Pomorską, Mostową i Kolejową do ul. 1 Maja. 
Taki przebieg pozwala na wykorzystanie istniejących dróg rowerowych w ciągu ul. Pomorskiej, zmniejszając zakres inwestycji na ul. Gdańskiej i prowadząc prosto do dworca kolejowego, ulicami o mniejszym natężeniu ruchu. 
Drogi powiatowe i gminne o dużym natężeniu ruchu pojazdów (ul. Gdańska). Pozostałe drogi mają mniejsze znaczenie komunikacyjne. </t>
  </si>
  <si>
    <t xml:space="preserve">Drogi powiatowe i gminne o dużym natężeniu ruchu pojazdów (ul. Gdańska). Pozostałe drogi mają mniejsze znaczenie komunikacyjne. </t>
  </si>
  <si>
    <t xml:space="preserve">Wydzielona, bitumiczna droga rowerowa (ul. Gdańska, Pomorska, Dworcowa), ok. 500 m. 
Ruch ogólny (plac dworcowy), ok. 200 m.
Ulica w ruchu uspokojonym, zmiana organizacji ruchu (ul. Północna), ok. 250 m.
Istniejące ciągi pieszo-rowerowe (ul. Mostowa), ok. 50 m.
Wydzielona, bitumiczna droga rowerowa (ul. Kolejowa) ok. 200 m.
</t>
  </si>
  <si>
    <t xml:space="preserve">Budowa wydzielonej drogi rowerowej (0,7 km)
Uspokojenie ruchu (0,25 km) 
Oznakowanie trasy (1,6 km).
</t>
  </si>
  <si>
    <t>05/01/03W2</t>
  </si>
  <si>
    <t xml:space="preserve">Propozycja drugiego, alternatywnego przebiegu trasy w gminie Tczew. Pozwala skrócić długość odcinka szlaku poprowadzonego wzdłuż drogi krajowej nr 91, wyłącznie do fragmentu Pszczółki - Miłobądz (łącznie ok. 5 km wzdłuż DK 91), jednak powoduje w zamian konieczność jazdy wzdłuż również ruchliwej i hałaśliwej drogi wojewódzkiej nr 224 od Szpęgawy do centrum Tczewa (3 km)
W tym wariancie trasa prowadzi wzdłuż DK91 z Pszczółek (Pszczółki, Kolnik), a następnie kolejne 1,5 km DK91 do Miłobądza (jako odcinek 04/02/06 W w gminie Pszczółki, następnie 05/01/02 W w gminie Tczew.
Następnie od Miłobądza trasa opuszcza drogę krajową i biegnie ulicą Wiejską do Zajączkowa, do drogi powiatowej 2803G, skąd dalek prowadzi na Dąbrówkę Tczewską i Tczew.
Opisywany w karcie odcinek to 4,6 km drogi gminnej od Miłobądza do Zajączkowa. 
</t>
  </si>
  <si>
    <t xml:space="preserve">Droga z płyt betonowych (trylinka) z obrzeżami. Dość wąska, ruch lokalny, dość duże natężenie ruchu pojazdów, prędkość umiarkowana. Nawierzchnia typu trylinka uniemożliwia wygodną jazdę rowerem. </t>
  </si>
  <si>
    <t xml:space="preserve">Budowa wydzielonych dróg rowerowych (4,6 km)
Oznakowanie trasy (4,6 km).
</t>
  </si>
  <si>
    <t>05/01/04W2</t>
  </si>
  <si>
    <t xml:space="preserve">Propozycja drugiego, alternatywnego przebiegu trasy w gminie Tczew. Pozwala skrócić długość odcinka szlaku poprowadzonego wzdłuż drogi krajowej nr 91, wyłącznie do fragmentu Pszczółki - Miłobądz (łącznie ok. 5 km wzdłuż DK 91), jednak powoduje w zamian konieczność jazdy wzdłuż również ruchliwej i hałaśliwej drogi wojewódzkiej nr 224 od Szpęgawy do centrum Tczewa (3 km)
W tym wariancie trasa prowadzi wzdłuż DK91 z Pszczółek do Miłobądza, a następnie drogą gminną do Zajączkowa, przez Dąbrówkę Tczewską i Szpęgawę do drogi wojewódzkiej nr 224 i dalej do Tczewa.
Opisywany w karcie odcinek to 2,2 km drogi powiatowej od Zajączkowa przez Dąbrówkę Tczewską i do Szpęgawy, do skrzyżowania z drogą wojewódzką, gdzie znajduje się droga rowerowa.  
</t>
  </si>
  <si>
    <t>Dość asfaltowa, wąska, ruch lokalny, dość duże natężenie ruchu pojazdów, prędkość umiarkowana. Na odcinku 1,2 km (od Dąbrówki Tczewskiej do drogi wojewódzkiej) znajdują się wąskie chodniki (płyty betonowe, kostka, trylinka), nie nadające się do jazdy rowerem. Odcinek na północ od Dąbrówki Tczewskiej (do początku drogi na Miłobądz) pozbawiony chodników i poboczy.</t>
  </si>
  <si>
    <t xml:space="preserve">Budowa wydzielonych dróg rowerowych (2,2 km)
Oznakowanie trasy (2,2 km).
</t>
  </si>
  <si>
    <t>05/01/05W2</t>
  </si>
  <si>
    <t xml:space="preserve">Propozycja drugiego, alternatywnego przebiegu trasy w gminie Tczew. Pozwala skrócić długość odcinka szlaku poprowadzonego wzdłuż drogi krajowej nr 91, wyłącznie do fragmentu Pszczółki - Miłobądz (łącznie ok. 5 km wzdłuż DK 91), jednak powoduje w zamian konieczność jazdy wzdłuż również ruchliwej i hałaśliwej drogi wojewódzkiej nr 224 od Szpęgawy do centrum Tczewa (3 km)
W tym wariancie trasa prowadzi wzdłuż DK91 z Pszczółek do Miłobądza, a następnie drogą gminną do Zajączkowa, przez Dąbrówkę Tczewską i Szpęgawę do drogi wojewódzkiej nr 224 i dalej wzdłuż tej drogi do Tczewa.
Opisywany w karcie odcinek to 0,8 km drogi wojewódzkiej, od skrzyżowania z drogą powiatową 2208 w Szpęgawie do granicy miasta Tczewa, w pobliżu przejazdu kolejowego i stacji kolejowej Tczew-Suchostrzygi.  
</t>
  </si>
  <si>
    <t xml:space="preserve">Wzdłu drogi wojewódzkiej nr 224 na całym opisywanym odcinku po południowej stronie znajduje się ciąg pieszo-rowerowy dość dobrej jakości, wykonany z kostki betonowej niefazowanej. Możliwość bezkolizyjnego wjazdu i zjazdu rowerzystów z ciągu na drogę powiatową. </t>
  </si>
  <si>
    <t>Oznakowanie trasy rowerowej na opisywanym odcinku</t>
  </si>
  <si>
    <t>Oznakowanie trasy rowerowej (0,8 km)</t>
  </si>
  <si>
    <t>05/02/09W2</t>
  </si>
  <si>
    <t xml:space="preserve">Propozycja drugiego, alternatywnego przebiegu trasy przez powiat tczewski. Pozwala skrócić długość odcinka szlaku poprowadzonego wzdłuż drogi krajowej nr 91, wyłącznie do fragmentu Pszczółki - Miłobądz (łącznie ok. 5 km wzdłuż DK 91). W tym wariancie trasa prowadzi wzdłuż DK91 z Pszczółek do Miłobądza, a następnie drogą gminną do Zajączkowa, przez Dąbrówkę Tczewską i Szpęgawę do drogi wojewódzkiej nr 224 i dalej wzdłuż tej drogi do Tczewa w okolice urzędu miasta.
Opisywany w karcie odcinek to część drogi wojewódzkiej nr 224 na terenie miasta Tczewa, od  granicy gminy Tczewa, w pobliżu przejazdu kolejowego i stacji kolejowej Tczew-Suchostrzygi, aż do końca drogi rowerowej po wschodniej stronie skrzyżowania DW224 z DK91, w pobliżu stacji paliw Shell. Dalej trasa biegnie ulicą Wojska Polskiego. 
</t>
  </si>
  <si>
    <t xml:space="preserve">Wzdłuż drogi wojewódzkiej nr 224 (ul. Jagiellońska) znajdują się nieciągłe wydzielone drogi rowerowe i ciągi pieszo-rowerowe, w części wschodniej - głównie chodniki. Fragmenty trasy mogą prowadzić istniejącymi drogami równoległymi o ruchu uspokojonym (np. od ul. Skarszewskiej do ul. Armii Krajowej). Drogi rowerowe wymagają uzupełnienia i poprawek.  </t>
  </si>
  <si>
    <t>Wydzielona, optymalnie bitumiczna droga rowerowa wzdłuż drogi wojewódzkiej (2,2 km).</t>
  </si>
  <si>
    <t xml:space="preserve">Uzupełnienie i poprawa jakości istniejących odcinków dróg rowerowych (ok. 1,5 km)
Oznakowanie trasy (2,2 km)
</t>
  </si>
  <si>
    <t>05/02/10W2</t>
  </si>
  <si>
    <t xml:space="preserve">Propozycja drugiego, alternatywnego przebiegu trasy przez powiat tczewski. Pozwala skrócić długość odcinka szlaku poprowadzonego wzdłuż drogi krajowej nr 91, wyłącznie do fragmentu Pszczółki - Miłobądz (łącznie ok. 5 km wzdłuż DK 91). W tym wariancie trasa prowadzi wzdłuż DK91 z Pszczółek do Miłobądza, a następnie drogą gminną do Zajączkowa, przez Dąbrówkę Tczewską i Szpęgawę do drogi wojewódzkiej nr 224 i dalej wzdłuż tej drogi do centrum Tczewa (okolice Urzędu Miasta).
Opisywany w karcie odcinek prowadzi od skrzyżowania Al. Solidarności (DK91) i ul. Jagiellońskiej (DW 224), ulicą Wojska Polskiego, następnie obok urzędu miasta ulicą Obrońców Westerplatte do istniejącej drogi rowerowej, która prowadzi "ślimakiem" do ul. Jana z Kolna i mostu tczewskiego. 
Takie poprowadzenie trasy umożliwia przejazd w pobliżu ścisłego, zabytkowego centrum miasta, a następnie na most tczewski lub do dworca kolejowego - ulicą 1 Maja, Kolejową, Mostową i Pomorską.
</t>
  </si>
  <si>
    <t xml:space="preserve">Drogi w ruchu ogólnym, duże natężenie ruchu pojazdów. W niektórych miejscach krótkie, nieciągłe fragmenty dróg rowerowych i ciągów pieszo-rowerowych (np. okolice Urzędu Miasta). </t>
  </si>
  <si>
    <t xml:space="preserve">Wydzielona, optymalnie bitumiczna droga rowerowa, ciągi pieszo-rowerowe, pasy rowerowe
Łącznie 1,8 km. Zaplanowanie trasy wymaga dodatkowych, szczegółowych analiz - trasa prowadzi przez ścisłe centrum miasta. 
</t>
  </si>
  <si>
    <t xml:space="preserve">Budowa dróg rowerowych, ciągów pieszo-rowerowych i pasów rowerowych na całej długości odcinka (1,8 km). </t>
  </si>
  <si>
    <t>06/04/08W</t>
  </si>
  <si>
    <t>GDDKiA o./ Gdańsk (DK 22)</t>
  </si>
  <si>
    <t xml:space="preserve">Trasa ta prowadzi Aleją Wojska Polskiego (DK22) od ulicy Kościuszki i Ronda Lotników Polskich, w kierunku wschodnim do granicy z gminą Stare Pole. </t>
  </si>
  <si>
    <t xml:space="preserve">Odcinek pozbawiony drogi rowerowej, miejscami chodnik i ciągi pieszo-rowerowe. Duży natężenie ruchu i prędkość pojazdów. </t>
  </si>
  <si>
    <t>Wybudowanie wydzielonej drogi rowerowej wzdłuż DK22.</t>
  </si>
  <si>
    <t xml:space="preserve">Budowa wydzielonej drogi rowerowej o nawierzchni bitumicznej (3,5 km)
Oznakowanie trasy (3,5 km)
</t>
  </si>
  <si>
    <t>06/05/01W</t>
  </si>
  <si>
    <t>Stare Pole</t>
  </si>
  <si>
    <t xml:space="preserve">Trasa ta prowadzi drogą krajową nr 22, od granicy miasta Malbork i gminy Stare Pole w okolicach śluzy Rakowiec, przez Królewo, Stare Pole, do wschodniego skraju miejscowości, gdzie rozpoczyna się wybudowana, bitumiczna droga rowerowa wzdłuż DK22. </t>
  </si>
  <si>
    <t xml:space="preserve">Wybudowanie wydzielonej drogi rowerowej wzdłuż DK22.
W miejscowości Stare Pole - miejsce odpoczynku (centrum wsi, okolice "pomnika krowy" lub park). 
</t>
  </si>
  <si>
    <t xml:space="preserve">Budowa wydzielonej drogi rowerowej o nawierzchni bitumicznej (8,7 km)
Oznakowanie trasy (8,7 km)
Wybudowanie 1 miejsca odpoczynku (centrum wsi Stare Pole). 
</t>
  </si>
  <si>
    <t>06/05/02W</t>
  </si>
  <si>
    <t xml:space="preserve">Trasa ta prowadzi drogą krajową nr 22, do wschodniego skraju miejscowości Stare Pole, gdzie rozpoczyna się wybudowana, bitumiczna droga rowerowa wzdłuż DK22, do granicy województwa pomorskiego i warmińsko-mazurskiego, która biegnie wzdłuż tej drogi. </t>
  </si>
  <si>
    <t xml:space="preserve">Wydzielona, bitumiczna droga rowerowa, o dobrym standardzie.  </t>
  </si>
  <si>
    <t xml:space="preserve">Poprowadzenie trasy po istniejącej drodze rowerowej.  </t>
  </si>
  <si>
    <t>Oznakowanie trasy (4,3 km)</t>
  </si>
  <si>
    <t>07/01/10W</t>
  </si>
  <si>
    <t xml:space="preserve">Alternatywna propozycja przebiegu trasy pomiędzy Malborkiem a Dzierzgoniem, poprowadzona wzdłuż drogi wojewódzkiej nr 515. 
Odcinek prowadzi wzdłuż drogi wojewódzkiej nr 515 w kierunku na Dzierzgoń, od skrzyżowania dróg w miejscowości Dąbrówka Malborska przez Kalwę, Tropy Sztumskie, Ramoty, do granicy z gminą Dzierzgoń, przed miejscowością Poliksy. 
</t>
  </si>
  <si>
    <t xml:space="preserve">Budowa wydzielonej drogi rowerowej (13,1 km)
Oznakowanie trasy (13,1 km)
Miejsca odpoczynku - Ramoty, Tropy Sztumskie, Kalwa (3 szt.)
</t>
  </si>
  <si>
    <t>07/02/11W</t>
  </si>
  <si>
    <t xml:space="preserve">Alternatywna propozycja przebiegu trasy pomiędzy Malborkiem a Dzierzgoniem, poprowadzona wzdłuż drogi wojewódzkiej nr 515. 
Odcinek prowadzi wzdłuż drogi wojewódzkiej nr 515 w kierunku na Dzierzgoń, od granicy gminy Stary Targ (okolice miejscowości Ramoty) przez miejscowości Poliksy i Nowiec do północnej części miasta (ulica Limanowskiego). 
</t>
  </si>
  <si>
    <t>Ruchliwa droga wojewódzka. Duże natężenie ruchu pojazdów, w tym ciężarowych. Duża prędkość rzeczywista pojazdów. Wąskie pobocza, miejscami chodniki. Konieczność jazdy jezdnią. Duże zagrożenie dla rowerzystów.</t>
  </si>
  <si>
    <t>Poprowadzenie trasy po nowo wybudowanej drodze rowerowej i ciągach pieszo-rowerowych o nawierzchni bitumicznej wzdłuż drogi wojewódzkiej nr 515.</t>
  </si>
  <si>
    <t xml:space="preserve">Budowa wydzielonej drogi rowerowej (6,2 km)
Oznakowanie trasy (6,2 km)
Miejsca odpoczynku - Litewki (nad jeziorkiem) - 1 szt. 
</t>
  </si>
  <si>
    <t>07/02/12W</t>
  </si>
  <si>
    <t xml:space="preserve">Alternatywna propozycja przebiegu trasy pomiędzy Malborkiem a Dzierzgoniem, poprowadzona wzdłuż drogi wojewódzkiej nr 515. 
Odcinek prowadzi wzdłuż drogi wojewódzkiej nr 515 do północnego skraju miasta Dzierzgoń, następnie ulicami lokalnymi: Limanowskiego i Przemysłową, dookoła wzgórza zamkowego i wzdłuż rzeki Dzierzgoń, by włączyć się ponownie w drogę wojewódzką nr 515 w centrum miasta. 
</t>
  </si>
  <si>
    <t xml:space="preserve">Ruchliwa droga wojewódzka. Duże natężenie ruchu pojazdów, w tym ciężarowych. Duża prędkość rzeczywista pojazdów. Wąskie pobocza, miejscami chodniki. Konieczność jazdy jezdnią. Duże zagrożenie dla rowerzystów. 
Drogi lokalne - ruch mniejszy, ale wskazane uspokojenie ruchu. 
</t>
  </si>
  <si>
    <t xml:space="preserve">Poprowadzenie trasy po nowo wybudowanej drodze rowerowej i ciągach pieszo-rowerowych o nawierzchni bitumicznej wzdłuż drogi wojewódzkiej nr 515.
Trasa w ruchu lokalnym (uspokojonym) na ul. Limanowskiego i Przemysłowej. 
</t>
  </si>
  <si>
    <t xml:space="preserve">Budowa wydzielonej drogi rowerowej (0,2 km)
Poprowadzenie trasy w ruchu ogólnym z uspokojeniem ruchu (0,9 km) 
Oznakowanie trasy (1,1 km)
</t>
  </si>
  <si>
    <t>07/02/13W</t>
  </si>
  <si>
    <t xml:space="preserve">Propozycja zagospodarowanie linii kolejowej pomiędzy Myślicami a Dzierzgoniem, zamiast prowadzenia drogami lokalnymi. Wiąże się to z koniecznością zagospodarowania ok. 11,9 km dodatkowych odcinków nasypów kolejowych od stacji Dzierzgoń do stacji Myślice (i fragmentu trasy z Myślic do miejsca początkowego tego odcinka). Na szczęście, większość obiektów inżynieryjnych na tym odcinku jest zachowana. Są to malownicze obiekty, podobnie, jak sama okolica. 
Trasa prowadzi ze stacji w Dzierzgoniu w pobliże Prakwic, następnie na północ od Królikowa, skąd przez przysiółek Najatki prowadzi do stacji w Myślicach, położonej na południe od miejscowości. Teren dawnej stacji jest bardzo rozległy.
O braku zaludnienia na tym odcinku świadczy fakt, że jedyna stacja na tym odcinku znajdowała się w Prakwicach i służyła bardziej obsłudze gości cesarza Wilhelma II w czasie jego polowań i pobytów w prakwickim pałacyku myśliwskim, niż obsłudze ludności.  
</t>
  </si>
  <si>
    <t xml:space="preserve">Budowa wydzielonej drogi rowerowej (11,9 km).
Oznakowanie trasy (11,9 km).
Miejsce odpoczynku - Prakwice (teren dawnej stacji), Królikowo (punkt widokowy na wiadukcie)
</t>
  </si>
  <si>
    <t>Elementy składowe</t>
  </si>
  <si>
    <t>Koszt jednostkowy</t>
  </si>
  <si>
    <t>zadaszone wiaty,</t>
  </si>
  <si>
    <t>tablice informacyjne,</t>
  </si>
  <si>
    <t>oznakowanie dojazdu,</t>
  </si>
  <si>
    <t>u-kształtne stojaki rowerowe,</t>
  </si>
  <si>
    <t>kosze na śmieci,</t>
  </si>
  <si>
    <t>ławki i stoły,</t>
  </si>
  <si>
    <t>samoobsługowe rowerowe stacje naprawcze (w terenie zabudowanym),</t>
  </si>
  <si>
    <t>Przejazd rowerowy/Zjazd z drogi w ruchu ogólnym</t>
  </si>
  <si>
    <t>Nr odcinka</t>
  </si>
  <si>
    <t>Cena 1 znaku</t>
  </si>
  <si>
    <t>gmina/ partner</t>
  </si>
  <si>
    <t>Oznakowanie trasy (km)</t>
  </si>
  <si>
    <t xml:space="preserve">Uzupełnienie infrastruktury/Rozbudowa miejsca odpoczynku </t>
  </si>
  <si>
    <t xml:space="preserve">Budowa miejsca odpoczynku </t>
  </si>
  <si>
    <t>Licznik rowerowy (szt)</t>
  </si>
  <si>
    <t>Tablica informacyjna (szt)</t>
  </si>
  <si>
    <t>koszt liczników</t>
  </si>
  <si>
    <t>koszt inne</t>
  </si>
  <si>
    <t>REKOMENDOWANY 
PRZEBIEG TRASY</t>
  </si>
  <si>
    <t>długość odcinka
[km]</t>
  </si>
  <si>
    <t>istniejące drogi rowerowe
[km]</t>
  </si>
  <si>
    <t>istniejące ciągi pieszo-rowerowe
[km]</t>
  </si>
  <si>
    <t>istniejące odcinki w ruchu ogólnym
[km]</t>
  </si>
  <si>
    <t>koszt małej architektury
[zł]</t>
  </si>
  <si>
    <t>koszt oznakowania
[zł]</t>
  </si>
  <si>
    <t>całkowity koszt dla partnera
[zł]</t>
  </si>
  <si>
    <t xml:space="preserve">SUMA </t>
  </si>
  <si>
    <t>SUMA</t>
  </si>
  <si>
    <t>Powiat</t>
  </si>
  <si>
    <t>p_bytowski</t>
  </si>
  <si>
    <t>p_kościerski</t>
  </si>
  <si>
    <t>p_starogardzki</t>
  </si>
  <si>
    <t>p_gdański</t>
  </si>
  <si>
    <t>p_tczewski</t>
  </si>
  <si>
    <t>p_malborski</t>
  </si>
  <si>
    <t>p_sztumski</t>
  </si>
  <si>
    <t>C</t>
  </si>
  <si>
    <t>D</t>
  </si>
  <si>
    <t>E</t>
  </si>
  <si>
    <t>F</t>
  </si>
  <si>
    <t>G</t>
  </si>
  <si>
    <t>H</t>
  </si>
  <si>
    <t>I</t>
  </si>
  <si>
    <t>J</t>
  </si>
  <si>
    <t>K</t>
  </si>
  <si>
    <t>L</t>
  </si>
  <si>
    <t>M</t>
  </si>
  <si>
    <t>N</t>
  </si>
  <si>
    <t>rekomendowana szerokość CPR</t>
  </si>
  <si>
    <t>rekomendowana szerokość DR</t>
  </si>
  <si>
    <t>koszt budowy DR</t>
  </si>
  <si>
    <t>koszt budowy CPR</t>
  </si>
  <si>
    <t>A</t>
  </si>
  <si>
    <t>B</t>
  </si>
  <si>
    <t>O</t>
  </si>
  <si>
    <t>P</t>
  </si>
  <si>
    <t>R</t>
  </si>
  <si>
    <t>S</t>
  </si>
  <si>
    <t>T</t>
  </si>
  <si>
    <t>Q</t>
  </si>
  <si>
    <t>U</t>
  </si>
  <si>
    <t>Zagospodarowanie terenu po dawnej stacji kolejowej</t>
  </si>
  <si>
    <t>Wystawa edukacyjno przyrodnicza</t>
  </si>
  <si>
    <t>Kładka PR</t>
  </si>
  <si>
    <t>remont kładki</t>
  </si>
  <si>
    <t>Koszt zewnętrzny w STR</t>
  </si>
  <si>
    <t>Koszt zewnętrzny poza STR</t>
  </si>
  <si>
    <t>Koszt STR</t>
  </si>
  <si>
    <t>koszt obrzeży CPR</t>
  </si>
  <si>
    <t>koszt obrzeży  DR</t>
  </si>
  <si>
    <t xml:space="preserve">Budowa ciągu pieszo-rowerowego (1,1 km).
Miejsce odpoczynku (1 szt.)
Oznakowanie trasy wykonane przez LGD DS
</t>
  </si>
  <si>
    <t xml:space="preserve">Wyznaczenie ciągu pieszo-rowerowego na istniejącym chodniku od strony północnej (300 m).
Uspokojenie ruchu na ulicy Dworcowej od marketu do ulicy Koszalińskiej (350 m) 
Oznakowanie trasy (0,65  km).
</t>
  </si>
  <si>
    <t>Lokalna Grupa Działania Dorzecze Słupi,
Samorząd Województwa Pomorskiego</t>
  </si>
  <si>
    <t xml:space="preserve">Oznakowanie trasy wykonane przez LGD DS.,
Tablica informacyjna/ witacz na granicy województwa (Samorząd Województwa Pomorskiego)
</t>
  </si>
  <si>
    <t xml:space="preserve">
Oznakowanie trasy (0,1  km).
Uspokojenie ruchu (0,1 km) 
</t>
  </si>
  <si>
    <t xml:space="preserve">
Oznakowanie trasy (1,6 km),
Budowa bitumicznej drogi rowerowej  (GDDKiA o./ Gdańsk)
</t>
  </si>
  <si>
    <t xml:space="preserve">Trasa poprowadzona w ruchu ogólnym oraz istniejącymi i nowymi drogami rowerowymi.  </t>
  </si>
  <si>
    <t>dodatkowe rekomendacje odn. odc. nieujęte w modelu</t>
  </si>
  <si>
    <t>wykonanie punktu widokowego na dawnym wiadukcie</t>
  </si>
  <si>
    <t>Przejazd przez DP, Udrożnienie przejazdu przy wiadukcie</t>
  </si>
  <si>
    <t>punkt widokowy w miejscu odpoczynku na wiadukcie</t>
  </si>
  <si>
    <t xml:space="preserve">punkt stacyjny dla drezyn </t>
  </si>
  <si>
    <t>Zagospodarowanie terenu po dawnej stacji kolejowej Wielki Klincz</t>
  </si>
  <si>
    <t>Ekspozycja "Parowozowni Kościerzyna" w pobliżu dworca kolejowego</t>
  </si>
  <si>
    <t>Zagospodarowanie terenu dawnej stacji Nowy Barkoczyn</t>
  </si>
  <si>
    <t>kładka PR</t>
  </si>
  <si>
    <t>Wykonanie wystawy historycznej przy mostach</t>
  </si>
  <si>
    <t>2 przejazdy poprzeczne przez DP 2212G i DW 222, remont wiaduktu kolejowego</t>
  </si>
  <si>
    <t>Zagospodarowanie terenu dawnej stacji kolejowej Gołębiewkowo</t>
  </si>
  <si>
    <t>Remont mostu tczewskiego</t>
  </si>
  <si>
    <t>Nowy zjazd z mostu tczewskiego do drogi na Lichnowy</t>
  </si>
  <si>
    <t>Wystawa na terenie dawnej stacji Lisewo Malborskie</t>
  </si>
  <si>
    <t>Wyrównanie nasypu i wykonanie przejazdu przez DW 517</t>
  </si>
  <si>
    <t>Wyeksponowanie starego wiaduktu</t>
  </si>
  <si>
    <t>Oznakowanie trasy łącznikowej do pałacu, parku i muzeum w Waplewie</t>
  </si>
  <si>
    <t>Uporzadkowanie terenu dworca</t>
  </si>
  <si>
    <t>Remont mostu, Kładka pieszo - rowerowa</t>
  </si>
  <si>
    <t>rezerwa (20%)</t>
  </si>
  <si>
    <t>całkowity koszt odcinka z rezerwą</t>
  </si>
  <si>
    <t xml:space="preserve"> koszt dla partnera
[zł]</t>
  </si>
  <si>
    <t>całkowity koszt dla partnera (z rezerwą)</t>
  </si>
  <si>
    <t>koszt uzupełnienia 
miejsc odpoczynku</t>
  </si>
  <si>
    <t>koszt budowy miejsc odpoczynku</t>
  </si>
  <si>
    <t>zł/km</t>
  </si>
  <si>
    <t>zł</t>
  </si>
  <si>
    <t>droga w ruchu ogólnym (uspokojenie ruchu)</t>
  </si>
  <si>
    <t>droga w ruchu ogólnym (poprawa nawierzchni)</t>
  </si>
  <si>
    <t>komentarz</t>
  </si>
  <si>
    <t>obecnie droga gruntowa - trzeba stworzyć całą nową drogę rowerową</t>
  </si>
  <si>
    <t>bitumiczna</t>
  </si>
  <si>
    <t>remont drogi został już przeprowadzony (na podstawie wizji lokalnej z dn. 9.08.2019 r.)</t>
  </si>
  <si>
    <t>na podstawie wizji lokalnej z dn 09.08.2019 - ruch został już uspokojony</t>
  </si>
  <si>
    <t>poprawa szutru</t>
  </si>
  <si>
    <t>malowanie przejazdu</t>
  </si>
  <si>
    <t>Deska się zajmie</t>
  </si>
  <si>
    <t>malowanie przejazdu (odnosi się także do kolejnego odcinka)</t>
  </si>
  <si>
    <t>20 m kładki</t>
  </si>
  <si>
    <t>wylanie nakładki asfaltowej, podczas wizji lokalnej określono dodatkowo konieczność wykonania przejazdu rowerowergo</t>
  </si>
  <si>
    <t>pomnik (parowóz) na placu dworcowym, usunąć latarnie z ciągu p - r</t>
  </si>
  <si>
    <t>wymagane poprawki drogi rowerowej</t>
  </si>
  <si>
    <t>wymagane poprawki ciągu pieszo - rowerowego</t>
  </si>
  <si>
    <t>koszt poprawek CPR</t>
  </si>
  <si>
    <t>koszt poprawek DR</t>
  </si>
  <si>
    <t>Udrożnienie zasypanego wiaduktu</t>
  </si>
  <si>
    <t>Poprawa nawierzchni objazdu trasy po drogach gruntowych (3,8 km)</t>
  </si>
  <si>
    <t>separator ruchu</t>
  </si>
  <si>
    <t>barierki</t>
  </si>
  <si>
    <t>rekomendowana szerokość dr/cpr (w metrach)</t>
  </si>
  <si>
    <t>szerokość dp</t>
  </si>
  <si>
    <t>wycinka drzew</t>
  </si>
  <si>
    <t>GDDKiA</t>
  </si>
  <si>
    <r>
      <t xml:space="preserve">Oznakowanie trasy w ruchu ogólnym (0,75 km)
</t>
    </r>
    <r>
      <rPr>
        <b/>
        <strike/>
        <sz val="10"/>
        <color theme="2" tint="-0.749992370372631"/>
        <rFont val="Calibri"/>
        <family val="2"/>
        <charset val="238"/>
        <scheme val="minor"/>
      </rPr>
      <t xml:space="preserve">Wykonanie miejsca odpoczynku (1 szt.) - </t>
    </r>
    <r>
      <rPr>
        <b/>
        <sz val="10"/>
        <color rgb="FFFF0000"/>
        <rFont val="Calibri"/>
        <family val="2"/>
        <charset val="238"/>
        <scheme val="minor"/>
      </rPr>
      <t>na podstawie wizji lokalnej z dnia 09.08.2019 r.</t>
    </r>
    <r>
      <rPr>
        <b/>
        <sz val="10"/>
        <color theme="2" tint="-0.749992370372631"/>
        <rFont val="Calibri"/>
        <family val="2"/>
        <charset val="238"/>
        <scheme val="minor"/>
      </rPr>
      <t xml:space="preserve">
Zagospodarowanie terenu dawnej stacji 
</t>
    </r>
  </si>
  <si>
    <t>przejazd rowerowy</t>
  </si>
  <si>
    <t>Zarząd Dróg Powiatowych</t>
  </si>
  <si>
    <t>zmiana organizacji ruchu - kontrapas dla rowerów</t>
  </si>
  <si>
    <t>szerokość kontrapasa</t>
  </si>
  <si>
    <t>GDDKiA, Zarząd Dróg Powiatowych</t>
  </si>
  <si>
    <t>gmina</t>
  </si>
  <si>
    <r>
      <t xml:space="preserve">Oznakowanie trasy (1,7 km).
</t>
    </r>
    <r>
      <rPr>
        <b/>
        <strike/>
        <sz val="10"/>
        <color theme="2" tint="-0.749992370372631"/>
        <rFont val="Calibri"/>
        <family val="2"/>
        <charset val="238"/>
        <scheme val="minor"/>
      </rPr>
      <t xml:space="preserve">Remont drogi leśnej do standardu odpowiadającego utwardzonej drodze rowerowej (1,7 km).
</t>
    </r>
    <r>
      <rPr>
        <b/>
        <sz val="10"/>
        <color rgb="FFFF0000"/>
        <rFont val="Calibri"/>
        <family val="2"/>
        <charset val="238"/>
        <scheme val="minor"/>
      </rPr>
      <t>- na podstawie wizji lokalnej z dn. 9.08.2019 r.</t>
    </r>
    <r>
      <rPr>
        <b/>
        <sz val="10"/>
        <color theme="2" tint="-0.749992370372631"/>
        <rFont val="Calibri"/>
        <family val="2"/>
        <charset val="238"/>
        <scheme val="minor"/>
      </rPr>
      <t xml:space="preserve">
</t>
    </r>
  </si>
  <si>
    <r>
      <rPr>
        <b/>
        <strike/>
        <sz val="10"/>
        <color theme="2" tint="-0.749992370372631"/>
        <rFont val="Calibri"/>
        <family val="2"/>
        <charset val="238"/>
        <scheme val="minor"/>
      </rPr>
      <t xml:space="preserve">Remont drogi (6,8 km) - tylko część drogi wymaga poważniejszych napraw.
- </t>
    </r>
    <r>
      <rPr>
        <b/>
        <sz val="10"/>
        <color rgb="FFFF0000"/>
        <rFont val="Calibri"/>
        <family val="2"/>
        <charset val="238"/>
        <scheme val="minor"/>
      </rPr>
      <t>na podstawie wizji lokalnej z dn 09.08.2019 r.</t>
    </r>
    <r>
      <rPr>
        <b/>
        <sz val="10"/>
        <color theme="2" tint="-0.749992370372631"/>
        <rFont val="Calibri"/>
        <family val="2"/>
        <charset val="238"/>
        <scheme val="minor"/>
      </rPr>
      <t xml:space="preserve">
Oznakowanie trasy (6,8 km)
Wykonanie miejsca odpoczynku przy leśniczówce Dywan - 1 szt.
Licznik rowerowy (1 szt.)
Wykonanie wystawy edukacyjno-przyrodniczej przy leśniczówce Dywan i miejscu odpoczynku - 1 szt.
</t>
    </r>
  </si>
  <si>
    <t>ZDW</t>
  </si>
  <si>
    <r>
      <rPr>
        <b/>
        <strike/>
        <sz val="10"/>
        <color theme="2" tint="-0.749992370372631"/>
        <rFont val="Calibri"/>
        <family val="2"/>
        <charset val="238"/>
        <scheme val="minor"/>
      </rPr>
      <t xml:space="preserve">Wykonanie kładki pieszo-rowerowej (obiekt inżynieryjny) 1 szt.
</t>
    </r>
    <r>
      <rPr>
        <b/>
        <sz val="10"/>
        <color rgb="FFFF0000"/>
        <rFont val="Calibri"/>
        <family val="2"/>
        <charset val="238"/>
        <scheme val="minor"/>
      </rPr>
      <t>- podstawie wizji lokalnej z dn. 9.08.2019 r.</t>
    </r>
    <r>
      <rPr>
        <b/>
        <sz val="10"/>
        <color theme="2" tint="-0.749992370372631"/>
        <rFont val="Calibri"/>
        <family val="2"/>
        <charset val="238"/>
        <scheme val="minor"/>
      </rPr>
      <t xml:space="preserve">
Oznakowanie trasy (0,05 km)
Doposażenie miejsca odpoczynku (1 szt.)
</t>
    </r>
  </si>
  <si>
    <r>
      <t xml:space="preserve">Oznakowanie trasy (0,5 km)
</t>
    </r>
    <r>
      <rPr>
        <b/>
        <strike/>
        <sz val="10"/>
        <color theme="2" tint="-0.749992370372631"/>
        <rFont val="Calibri"/>
        <family val="2"/>
        <charset val="238"/>
        <scheme val="minor"/>
      </rPr>
      <t>Uspokojenie ruchu na drodze lokalnej (0,5 km)</t>
    </r>
    <r>
      <rPr>
        <b/>
        <sz val="10"/>
        <color theme="2" tint="-0.749992370372631"/>
        <rFont val="Calibri"/>
        <family val="2"/>
        <charset val="238"/>
        <scheme val="minor"/>
      </rPr>
      <t xml:space="preserve">
</t>
    </r>
    <r>
      <rPr>
        <b/>
        <sz val="10"/>
        <color rgb="FFFF0000"/>
        <rFont val="Calibri"/>
        <family val="2"/>
        <charset val="238"/>
        <scheme val="minor"/>
      </rPr>
      <t>- na podstawie wizji lokalnej z dn. 09.08.2019 r.</t>
    </r>
  </si>
  <si>
    <t xml:space="preserve">Oznakowanie trasy (3,4 km)
[Remont nawierzchni drogi (3,0 km)]
</t>
  </si>
  <si>
    <r>
      <t xml:space="preserve">Wykonanie drogi rowerowej (0,95 km) </t>
    </r>
    <r>
      <rPr>
        <b/>
        <sz val="10"/>
        <color rgb="FFFF0000"/>
        <rFont val="Calibri"/>
        <family val="2"/>
        <charset val="238"/>
        <scheme val="minor"/>
      </rPr>
      <t>- projekt w ramach ZIT</t>
    </r>
    <r>
      <rPr>
        <b/>
        <sz val="10"/>
        <color theme="2" tint="-0.749992370372631"/>
        <rFont val="Calibri"/>
        <family val="2"/>
        <charset val="238"/>
        <scheme val="minor"/>
      </rPr>
      <t xml:space="preserve">
Oznakowanie trasy (0,95 km)
</t>
    </r>
  </si>
  <si>
    <r>
      <t xml:space="preserve">Wykonanie kładki pieszo-rowerowej na dawnym moście na Wierzycy (1 szt.) - </t>
    </r>
    <r>
      <rPr>
        <b/>
        <sz val="10"/>
        <color rgb="FFFF0000"/>
        <rFont val="Calibri"/>
        <family val="2"/>
        <charset val="238"/>
        <scheme val="minor"/>
      </rPr>
      <t>projekt w ramach ZIT</t>
    </r>
    <r>
      <rPr>
        <b/>
        <sz val="10"/>
        <color theme="2" tint="-0.749992370372631"/>
        <rFont val="Calibri"/>
        <family val="2"/>
        <charset val="238"/>
        <scheme val="minor"/>
      </rPr>
      <t xml:space="preserve">
Wykonanie 1 licznika rowerowego (na moście)
</t>
    </r>
  </si>
  <si>
    <r>
      <t>Wykonanie i oznakowanie drogi rowerowej (1,4 km) -</t>
    </r>
    <r>
      <rPr>
        <b/>
        <sz val="10"/>
        <color rgb="FFFF0000"/>
        <rFont val="Calibri"/>
        <family val="2"/>
        <charset val="238"/>
        <scheme val="minor"/>
      </rPr>
      <t>projekt w ramach ZIT</t>
    </r>
    <r>
      <rPr>
        <b/>
        <sz val="10"/>
        <color theme="2" tint="-0.749992370372631"/>
        <rFont val="Calibri"/>
        <family val="2"/>
        <charset val="238"/>
        <scheme val="minor"/>
      </rPr>
      <t xml:space="preserve">
Wykonanie zjazdu z nasypu do drogi powiatowej 2201G 
Wykonanie 1 miejsca odpoczynku (okolice stacji kolejowej)
Zagospodarowanie terenu po dawnej stacji kolejowej Wielki Klincz (1 szt.)
</t>
    </r>
  </si>
  <si>
    <t>Zjazd z nasypu</t>
  </si>
  <si>
    <t xml:space="preserve">Założenia do określenia kosztów budowy dróg </t>
  </si>
  <si>
    <t>j.</t>
  </si>
  <si>
    <t>zł/m2</t>
  </si>
  <si>
    <t>koszt obrzeży</t>
  </si>
  <si>
    <t>koszt łączny</t>
  </si>
  <si>
    <t>Założenia do określenia kosztów budowy miejsc odpoczynku</t>
  </si>
  <si>
    <t>Całkowity koszt budowy miejsca odpoczynku</t>
  </si>
  <si>
    <t>Założenia do określenia kosztów doposażenia miejsc odpoczynku</t>
  </si>
  <si>
    <t xml:space="preserve">Rekomendowana szerokość DR </t>
  </si>
  <si>
    <t xml:space="preserve">Rekomendowana szerokość CPR </t>
  </si>
  <si>
    <t>m</t>
  </si>
  <si>
    <t>Źródło danych o kosztach</t>
  </si>
  <si>
    <t>zł/szt</t>
  </si>
  <si>
    <t>źródło danych o kosztach</t>
  </si>
  <si>
    <t>Założenia do kosztów oznakowania</t>
  </si>
  <si>
    <t>Założenia do budowy kładek pieszo - rowerowych</t>
  </si>
  <si>
    <t>Założenia do kosztów wykorzystania dróg w ruchu ogólnym</t>
  </si>
  <si>
    <t xml:space="preserve">wymalowanie kontrapasa </t>
  </si>
  <si>
    <t>Założenia do pozostałych kosztów</t>
  </si>
  <si>
    <t>koszt budowy/ przebudowy
[zł]</t>
  </si>
  <si>
    <t>wjazd i zjazd z nasypu</t>
  </si>
  <si>
    <t>prezjazd rowerowy</t>
  </si>
  <si>
    <t>poprawa nawierzchni drogi</t>
  </si>
  <si>
    <r>
      <t xml:space="preserve">Poprawa nawierzchni, oznakowanie drogi rowerowej (2 km). 
Zagospodarowanie terenu po dawnej stacji kolejowej Liniewo Kościerskie - teren rekreacyjny, miejsce odpoczynku w pobliżu drogi powiatowej
</t>
    </r>
    <r>
      <rPr>
        <b/>
        <sz val="10"/>
        <color rgb="FF92D050"/>
        <rFont val="Calibri"/>
        <family val="2"/>
        <charset val="238"/>
        <scheme val="minor"/>
      </rPr>
      <t xml:space="preserve">przejazd rowerowy - dodany po wizji lokalnej z dn. 27.09.2019 r. 
</t>
    </r>
  </si>
  <si>
    <t>Odległość między znakami</t>
  </si>
  <si>
    <t>3 przejazdy rowerowe poprzeczne</t>
  </si>
  <si>
    <r>
      <t xml:space="preserve">Budowa wydzielonej drogi rowerowej </t>
    </r>
    <r>
      <rPr>
        <b/>
        <strike/>
        <sz val="10"/>
        <color theme="2" tint="-0.749992370372631"/>
        <rFont val="Calibri"/>
        <family val="2"/>
        <charset val="238"/>
        <scheme val="minor"/>
      </rPr>
      <t xml:space="preserve">(4,9 km). </t>
    </r>
    <r>
      <rPr>
        <sz val="10"/>
        <color rgb="FFFF0000"/>
        <rFont val="Calibri"/>
        <family val="2"/>
        <charset val="238"/>
        <scheme val="minor"/>
      </rPr>
      <t>4,4 - 0,5 km drogi już gotowe - na podstawie wizji lokalnej z dn 27.09.2019 r</t>
    </r>
    <r>
      <rPr>
        <b/>
        <sz val="10"/>
        <color theme="2" tint="-0.749992370372631"/>
        <rFont val="Calibri"/>
        <family val="2"/>
        <charset val="238"/>
        <scheme val="minor"/>
      </rPr>
      <t xml:space="preserve">
Oznakowanie trasy (4,9 km).
Miejsca odpoczynku: Gołębiewko, Sobowidz (rozbudowa istniejącego) - 2 szt.
Zagospodarowanie terenu dawnej stacji kolejowej Gołębiewko.
2 przejazdy poprzeczne przez drogę powiatową - 2212G, drogę wojewódzką nr 222.
Wiadukt kolejowy w Sobowidzu - remont (1 szt.)
</t>
    </r>
  </si>
  <si>
    <r>
      <rPr>
        <b/>
        <strike/>
        <sz val="10"/>
        <color theme="2" tint="-0.749992370372631"/>
        <rFont val="Calibri"/>
        <family val="2"/>
        <charset val="238"/>
        <scheme val="minor"/>
      </rPr>
      <t xml:space="preserve">Budowa wydzielonej, bitumicznej drogi rowerowej (1,8 km) </t>
    </r>
    <r>
      <rPr>
        <b/>
        <sz val="10"/>
        <color rgb="FFFF0000"/>
        <rFont val="Calibri"/>
        <family val="2"/>
        <charset val="238"/>
        <scheme val="minor"/>
      </rPr>
      <t xml:space="preserve">na podstawie wizji lokalnej z dn. 27.09.2019 r.
</t>
    </r>
    <r>
      <rPr>
        <b/>
        <sz val="10"/>
        <color theme="1"/>
        <rFont val="Calibri"/>
        <family val="2"/>
        <charset val="238"/>
        <scheme val="minor"/>
      </rPr>
      <t>Oznakowanie trasy (1,8 km)</t>
    </r>
    <r>
      <rPr>
        <b/>
        <sz val="10"/>
        <color rgb="FFFF0000"/>
        <rFont val="Calibri"/>
        <family val="2"/>
        <charset val="238"/>
        <scheme val="minor"/>
      </rPr>
      <t xml:space="preserve">
</t>
    </r>
  </si>
  <si>
    <r>
      <rPr>
        <b/>
        <strike/>
        <sz val="10"/>
        <color theme="2" tint="-0.749992370372631"/>
        <rFont val="Calibri"/>
        <family val="2"/>
        <charset val="238"/>
        <scheme val="minor"/>
      </rPr>
      <t xml:space="preserve">Budowa wydzielonej, bitumicznej drogi rowerowej (1,7 km) </t>
    </r>
    <r>
      <rPr>
        <sz val="10"/>
        <color rgb="FFFF0000"/>
        <rFont val="Calibri"/>
        <family val="2"/>
        <charset val="238"/>
        <scheme val="minor"/>
      </rPr>
      <t xml:space="preserve">- </t>
    </r>
    <r>
      <rPr>
        <b/>
        <sz val="10"/>
        <color rgb="FFFF0000"/>
        <rFont val="Calibri"/>
        <family val="2"/>
        <charset val="238"/>
        <scheme val="minor"/>
      </rPr>
      <t>na podstawie wizji lokalnej z dn. 27.09.2019 r.</t>
    </r>
    <r>
      <rPr>
        <b/>
        <sz val="10"/>
        <color theme="2" tint="-0.749992370372631"/>
        <rFont val="Calibri"/>
        <family val="2"/>
        <charset val="238"/>
        <scheme val="minor"/>
      </rPr>
      <t xml:space="preserve">
Oznakowanie trasy (1,7 km)
Wybudowanie miejsca odpoczynku i zagospodarowanie terenu dawnej stacji kolejowej (1 szt.)
</t>
    </r>
  </si>
  <si>
    <r>
      <t>Remont nawierzchni ew. wymiana (płyty</t>
    </r>
    <r>
      <rPr>
        <b/>
        <strike/>
        <sz val="10"/>
        <color theme="2" tint="-0.749992370372631"/>
        <rFont val="Calibri"/>
        <family val="2"/>
        <charset val="238"/>
        <scheme val="minor"/>
      </rPr>
      <t xml:space="preserve"> IOMB + kruszywo</t>
    </r>
    <r>
      <rPr>
        <b/>
        <sz val="10"/>
        <color theme="2" tint="-0.749992370372631"/>
        <rFont val="Calibri"/>
        <family val="2"/>
        <charset val="238"/>
        <scheme val="minor"/>
      </rPr>
      <t xml:space="preserve"> </t>
    </r>
    <r>
      <rPr>
        <b/>
        <sz val="10"/>
        <color rgb="FFFF0000"/>
        <rFont val="Calibri"/>
        <family val="2"/>
        <charset val="238"/>
        <scheme val="minor"/>
      </rPr>
      <t>asfalt</t>
    </r>
    <r>
      <rPr>
        <b/>
        <sz val="10"/>
        <color theme="2" tint="-0.749992370372631"/>
        <rFont val="Calibri"/>
        <family val="2"/>
        <charset val="238"/>
        <scheme val="minor"/>
      </rPr>
      <t xml:space="preserve"> itp.), oznakowanie (0,4 km). </t>
    </r>
  </si>
  <si>
    <r>
      <t>Budowa drogi wewnętrznej (wałowej) z dopuszczonym ruchem rowerów (3,5 km)</t>
    </r>
    <r>
      <rPr>
        <b/>
        <sz val="10"/>
        <color rgb="FFFF0000"/>
        <rFont val="Calibri"/>
        <family val="2"/>
        <charset val="238"/>
        <scheme val="minor"/>
      </rPr>
      <t xml:space="preserve"> - odcinek zostanie zrobiony w ramach PTR</t>
    </r>
  </si>
  <si>
    <t xml:space="preserve">Budowa wydzielonej, bitumicznej drogi rowerowej (1,2 km)
</t>
  </si>
  <si>
    <t xml:space="preserve">Remont fragmentów trasy w okolicach bulwaru nad Nogatem (0,1 km)
Oznakowanie trasy (0,4 km).
Urządzenie na terenie zamku, w okolicach kas, miejsca odpoczynku dla rowerzystów (w oparciu o istniejącą infrastrukturę), wraz ze strzeżonym parkingiem rowerowym oraz przechowalnią bagaży rowerzystów) - umożliwienie bezpiecznego zwiedzania zamku przez grupy rowerowe) - 1 szt. 
</t>
  </si>
  <si>
    <t>Oznakowanie dojazdu do dworca kolejowego, 2 przejazdy rowerowe przez DK22</t>
  </si>
  <si>
    <t xml:space="preserve">Oznakowanie trasy, zmiana organizacji ruchu (2,0 km).
Drobne remonty istniejących ciągów pieszo - rowerowych
</t>
  </si>
  <si>
    <r>
      <rPr>
        <b/>
        <strike/>
        <sz val="10"/>
        <color theme="2" tint="-0.749992370372631"/>
        <rFont val="Calibri"/>
        <family val="2"/>
        <charset val="238"/>
        <scheme val="minor"/>
      </rPr>
      <t xml:space="preserve">Budowa wydzielonej drogi rowerowej o nawierzchni bitumicznej (0,15 km)
</t>
    </r>
    <r>
      <rPr>
        <b/>
        <sz val="10"/>
        <color rgb="FFFF0000"/>
        <rFont val="Calibri"/>
        <family val="2"/>
        <charset val="238"/>
        <scheme val="minor"/>
      </rPr>
      <t>- na podstawie wizji lokalnej z dn. 26.09.2019 r</t>
    </r>
    <r>
      <rPr>
        <b/>
        <strike/>
        <sz val="10"/>
        <color rgb="FFFF0000"/>
        <rFont val="Calibri"/>
        <family val="2"/>
        <charset val="238"/>
        <scheme val="minor"/>
      </rPr>
      <t>.</t>
    </r>
    <r>
      <rPr>
        <b/>
        <sz val="10"/>
        <color theme="2" tint="-0.749992370372631"/>
        <rFont val="Calibri"/>
        <family val="2"/>
        <charset val="238"/>
        <scheme val="minor"/>
      </rPr>
      <t xml:space="preserve">
Oznakowanie trasy (0,15 km)
</t>
    </r>
  </si>
  <si>
    <r>
      <rPr>
        <b/>
        <strike/>
        <sz val="10"/>
        <color theme="2" tint="-0.749992370372631"/>
        <rFont val="Calibri"/>
        <family val="2"/>
        <charset val="238"/>
        <scheme val="minor"/>
      </rPr>
      <t xml:space="preserve">Budowa wydzielonej drogi rowerowej (1,9 km) - </t>
    </r>
    <r>
      <rPr>
        <b/>
        <sz val="10"/>
        <color rgb="FFFF0000"/>
        <rFont val="Calibri"/>
        <family val="2"/>
        <charset val="238"/>
        <scheme val="minor"/>
      </rPr>
      <t>inwestycja jest już realizowana - na podstawie wizji lokalnej z dn. 26.09.2019 r.</t>
    </r>
    <r>
      <rPr>
        <b/>
        <sz val="10"/>
        <color theme="2" tint="-0.749992370372631"/>
        <rFont val="Calibri"/>
        <family val="2"/>
        <charset val="238"/>
        <scheme val="minor"/>
      </rPr>
      <t xml:space="preserve">
Oznakowanie trasy (1,9 km)
</t>
    </r>
  </si>
  <si>
    <r>
      <t xml:space="preserve">Wybudowanie </t>
    </r>
    <r>
      <rPr>
        <b/>
        <strike/>
        <sz val="10"/>
        <color theme="2" tint="-0.749992370372631"/>
        <rFont val="Calibri"/>
        <family val="2"/>
        <charset val="238"/>
        <scheme val="minor"/>
      </rPr>
      <t xml:space="preserve">wydzielonej, bitumicznej drogi rowerowej </t>
    </r>
    <r>
      <rPr>
        <b/>
        <sz val="10"/>
        <color rgb="FFFF0000"/>
        <rFont val="Calibri"/>
        <family val="2"/>
        <charset val="238"/>
        <scheme val="minor"/>
      </rPr>
      <t>ciągu pieszo - rowerowego, na podstawie wizji loklanej z 26.09.2019 r.</t>
    </r>
    <r>
      <rPr>
        <b/>
        <strike/>
        <sz val="10"/>
        <color theme="2" tint="-0.749992370372631"/>
        <rFont val="Calibri"/>
        <family val="2"/>
        <charset val="238"/>
        <scheme val="minor"/>
      </rPr>
      <t xml:space="preserve"> </t>
    </r>
    <r>
      <rPr>
        <b/>
        <sz val="10"/>
        <color theme="2" tint="-0.749992370372631"/>
        <rFont val="Calibri"/>
        <family val="2"/>
        <charset val="238"/>
        <scheme val="minor"/>
      </rPr>
      <t xml:space="preserve">(1,7 km)
Oznakowanie trasy (1,7 km)
</t>
    </r>
  </si>
  <si>
    <r>
      <t xml:space="preserve">Przejazd rowerowy na ul. Traugutta, </t>
    </r>
    <r>
      <rPr>
        <i/>
        <sz val="10"/>
        <color theme="2" tint="-0.749992370372631"/>
        <rFont val="Calibri"/>
        <family val="2"/>
        <charset val="238"/>
        <scheme val="minor"/>
      </rPr>
      <t>przebudowa parkingu w pobliżu sklepu</t>
    </r>
    <r>
      <rPr>
        <sz val="10"/>
        <color theme="2" tint="-0.749992370372631"/>
        <rFont val="Calibri"/>
        <family val="2"/>
        <charset val="238"/>
        <scheme val="minor"/>
      </rPr>
      <t xml:space="preserve"> </t>
    </r>
    <r>
      <rPr>
        <b/>
        <sz val="10"/>
        <color rgb="FFFF0000"/>
        <rFont val="Calibri"/>
        <family val="2"/>
        <charset val="238"/>
        <scheme val="minor"/>
      </rPr>
      <t>- na podstawie wizji lokalnej z dn 26.09.2019 r.</t>
    </r>
  </si>
  <si>
    <t>%kosztu budowy nowej drogi</t>
  </si>
  <si>
    <t>ciąg czy droga?</t>
  </si>
  <si>
    <t>objazd</t>
  </si>
  <si>
    <t>05/02/06 - tymczasowy</t>
  </si>
  <si>
    <t>czy teren zabudowany?
(1/0)</t>
  </si>
  <si>
    <r>
      <t xml:space="preserve">Budowa </t>
    </r>
    <r>
      <rPr>
        <b/>
        <strike/>
        <sz val="10"/>
        <color theme="2" tint="-0.749992370372631"/>
        <rFont val="Calibri"/>
        <family val="2"/>
        <charset val="238"/>
        <scheme val="minor"/>
      </rPr>
      <t xml:space="preserve">bitumicznej drogi rowerowej </t>
    </r>
    <r>
      <rPr>
        <b/>
        <sz val="10"/>
        <color rgb="FFFF0000"/>
        <rFont val="Calibri"/>
        <family val="2"/>
        <charset val="238"/>
        <scheme val="minor"/>
      </rPr>
      <t xml:space="preserve">ciągu pieszo - rowerowego - na podstawie opisu z kart zadań </t>
    </r>
    <r>
      <rPr>
        <b/>
        <sz val="10"/>
        <color theme="2" tint="-0.749992370372631"/>
        <rFont val="Calibri"/>
        <family val="2"/>
        <charset val="238"/>
        <scheme val="minor"/>
      </rPr>
      <t xml:space="preserve">(1,5 km).
Oznakowanie trasy wykonane przez LGD DS.,
Licznik rowerowy (SWP)
</t>
    </r>
  </si>
  <si>
    <t>Droga w ruchu ogólnym (uspokojenie ruchu)</t>
  </si>
  <si>
    <t>powierzchnia DR
[m2]</t>
  </si>
  <si>
    <t>Założenia do kosztów nawierzchni dla rowerzystów</t>
  </si>
  <si>
    <t>teren zabudowany</t>
  </si>
  <si>
    <t>teren niezabudowany</t>
  </si>
  <si>
    <t>toi - toi</t>
  </si>
  <si>
    <t xml:space="preserve">toaleta </t>
  </si>
  <si>
    <t>miejsce postojowe - bez sanitariatu z wiatą</t>
  </si>
  <si>
    <t>miejsce postojowe - bez sanitariatu bez wiaty</t>
  </si>
  <si>
    <t>miejsce postojowe - z wbudowaną toaletą z wiatą</t>
  </si>
  <si>
    <t>miejsce postojowe - z wbudowaną toaletą bez wiaty</t>
  </si>
  <si>
    <t>miejsce postojowe - z sanitariatem (toi - toi) z wiatą</t>
  </si>
  <si>
    <t>miejsce postojowe - z sanitariatem (toi - toi) bez wiaty</t>
  </si>
  <si>
    <t>Rodzaj miejsca odpoczynku</t>
  </si>
  <si>
    <t>Miasto Tczew; Gmina Tczew; Gmina Miłoradz; Gmina Lichnowy</t>
  </si>
  <si>
    <t>A. koszt małej architektury (miejsca odpoczynku, liczniki rowerowe, tablice informacyjne)</t>
  </si>
  <si>
    <t>B. koszt budowy/ przebudowy</t>
  </si>
  <si>
    <t>C. koszt oznakowania</t>
  </si>
  <si>
    <t>całkowity koszt dla odcinka (A+B+C)</t>
  </si>
  <si>
    <t>gruntowa ulepszona</t>
  </si>
  <si>
    <t>Prace ziemne</t>
  </si>
  <si>
    <t>droga rowerowa</t>
  </si>
  <si>
    <t>ciąg pieszo - rowerowy</t>
  </si>
  <si>
    <t>Założenia odnośnie prac ziemnych</t>
  </si>
  <si>
    <t>koszt robót ziemnych</t>
  </si>
  <si>
    <t>zł/mb</t>
  </si>
  <si>
    <t>Długość poszczególnych kładek</t>
  </si>
  <si>
    <t>Koszt budowy mb kładki PR (szerokość 4,5 m)</t>
  </si>
  <si>
    <t>Długość wjazdu na nasyp/ zjazdu z nasypu</t>
  </si>
  <si>
    <t>m/szt</t>
  </si>
  <si>
    <t>wjadzy i zjazdy z wiaduktu</t>
  </si>
  <si>
    <t>Trasa prowadzi od Dworca PKP wokół ronda, gdzie ruch rowerowy odbywać się będzie zgodnie z ruchem samochodowym na istniejących drogach rowerowych, następnie wzdłuż ul. Dworcowej, a następnie ul. Wojska Polskiego, gdzie Miasto wybuduje 2,5 m droge rowerową. Następnie trasa skierowana jest do Rynku, gdzie ruch rowerowy odbywać sie będzie na zasadach ogólnych. Trasa w dalszej kolejności biegnie wzdłuż Rynku, a pożniej wąskim przesmykiem między kamienicą a Kościołem oraz nowym przejazdem rowerowym przez ul. Szkolną do istniejącej i planowanej nowej drogi rowerowej prowadzącej do ul. Wolności. Po przejeździe ul. Wolności trasa prowadzić będzie wzdłuż ul. Rycerskiej, gdzie na odcinku 100 m wykonaniee zostanie uspokojenie ruchu. W dalszej kolejności trasa prowadzi wzdłuż ul. 11 listopada  i Drogi Krajowej nr. 20, gdzie ruch rowerowy prowadzony będzie po obu stronach po istniejacych drogach rowerowych z kostki bitumicznej.</t>
  </si>
  <si>
    <t xml:space="preserve">Lokalne drogi miejskie
</t>
  </si>
  <si>
    <t>Budowa 0,3 km nowych dróg rowerowych, w tym poszerzenie istniejacego odcinka w 1m do 2 m, budowa 100m ciągu pieszo rowwerowego międzu kościołem a kamienicą oraz przejazdyu przez drogę. Uspokojenie ruchu poprzez wprowadzenie tzw. Leżących policjantów, na odcinku 300m, a także poprawa nawięrzchni istniejących dróg rowerowych na odcinku 0,3 km.</t>
  </si>
  <si>
    <t>przy założeniu, że wysokość nasypu to 4 m, a maksymalne nachylenie 6%</t>
  </si>
  <si>
    <t>Udrożnienie wiaduktu (uwzględnia prace przygotowawcze)</t>
  </si>
  <si>
    <t>powierzchnia CPR
[m2]</t>
  </si>
  <si>
    <t>analiza porównawcza</t>
  </si>
  <si>
    <t>analia porównawcza - Krynica Morska</t>
  </si>
  <si>
    <t>analiza porównawcza - wycena miejsca postojowego - Subkowy</t>
  </si>
  <si>
    <t>analiza rynku</t>
  </si>
  <si>
    <t>dane z UMWP</t>
  </si>
  <si>
    <t>ceny z III kwartału 2019 r.</t>
  </si>
  <si>
    <t>wiedza ekspercka</t>
  </si>
  <si>
    <t>żródło</t>
  </si>
  <si>
    <t>koncepcja</t>
  </si>
  <si>
    <t>bitumiczna ulepszona</t>
  </si>
  <si>
    <t>tczewski;</t>
  </si>
  <si>
    <t>wymagane poprawki drogi rowerowej [km]</t>
  </si>
  <si>
    <t>wymagane poprawki ciągu pieszo - rowerowego [km]</t>
  </si>
  <si>
    <t>Gmina</t>
  </si>
  <si>
    <t>Koszt</t>
  </si>
  <si>
    <t>Kolejny odcinek obejmuje ścieżkę rowerową o nawierzchni z kostki betonowej typu „Pol-bruk” niefazowanej na Bulwarze Nadwiślańskim im. Księcia Sambora II
Za bulwarem trasa przebiega w pasie ul. Nadbrzeżnej, która jest jezdnią o nawierzchni asfaltowej, o niskim natężeniu ruchu. Odcinek ten kończy się przy kładce na Strudze Subkowskiej, gdzie przebiega granica z Gminą Tczew.
Od kładki na Strudze Subkowskiej wzdłuż rzeki Wisły, gdzie ma zostać wybudowany droga rowerowa o nawierzchni bitumicznej. Odcinek stanowi własność prywatną.
Lisewo Malborskie z połączeniem w Starej Wiśle z Gminą Miłoradz.
Stara Wisła, Kończewice</t>
  </si>
  <si>
    <t>Koszt całkowity (bez rezerwy)</t>
  </si>
  <si>
    <t>Koszt całkowity (z rezerwą)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</si>
</sst>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43" formatCode="_-* #,##0.00_-;\-* #,##0.00_-;_-* &quot;-&quot;??_-;_-@_-"/>
  </numFmts>
  <fonts count="27"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8"/>
      <name val="Calibri"/>
      <family val="2"/>
      <charset val="238"/>
      <scheme val="minor"/>
    </font>
    <font>
      <b/>
      <sz val="11"/>
      <name val="Calibri"/>
      <family val="2"/>
      <charset val="238"/>
      <scheme val="minor"/>
    </font>
    <font>
      <b/>
      <sz val="10"/>
      <color theme="1"/>
      <name val="Calibri"/>
      <family val="2"/>
      <charset val="238"/>
      <scheme val="minor"/>
    </font>
    <font>
      <b/>
      <sz val="10"/>
      <color theme="0"/>
      <name val="Calibri"/>
      <family val="2"/>
      <charset val="238"/>
      <scheme val="minor"/>
    </font>
    <font>
      <sz val="11"/>
      <color theme="0"/>
      <name val="Calibri"/>
      <family val="2"/>
      <charset val="238"/>
      <scheme val="minor"/>
    </font>
    <font>
      <sz val="10"/>
      <color theme="2" tint="-0.749992370372631"/>
      <name val="Calibri"/>
      <family val="2"/>
      <charset val="238"/>
      <scheme val="minor"/>
    </font>
    <font>
      <sz val="11"/>
      <name val="Calibri"/>
      <family val="2"/>
      <charset val="238"/>
      <scheme val="minor"/>
    </font>
    <font>
      <sz val="10"/>
      <color theme="1"/>
      <name val="Calibri"/>
      <family val="2"/>
      <charset val="238"/>
      <scheme val="minor"/>
    </font>
    <font>
      <b/>
      <sz val="10"/>
      <color theme="2" tint="-0.749992370372631"/>
      <name val="Calibri"/>
      <family val="2"/>
      <charset val="238"/>
      <scheme val="minor"/>
    </font>
    <font>
      <sz val="10"/>
      <color rgb="FFFF0000"/>
      <name val="Calibri"/>
      <family val="2"/>
      <charset val="238"/>
      <scheme val="minor"/>
    </font>
    <font>
      <b/>
      <sz val="9"/>
      <color theme="0"/>
      <name val="Calibri"/>
      <family val="2"/>
      <charset val="238"/>
      <scheme val="minor"/>
    </font>
    <font>
      <sz val="9"/>
      <color theme="1"/>
      <name val="Calibri"/>
      <family val="2"/>
      <charset val="238"/>
      <scheme val="minor"/>
    </font>
    <font>
      <sz val="11"/>
      <color rgb="FFFF0000"/>
      <name val="Calibri"/>
      <family val="2"/>
      <charset val="238"/>
      <scheme val="minor"/>
    </font>
    <font>
      <b/>
      <strike/>
      <sz val="10"/>
      <color theme="2" tint="-0.749992370372631"/>
      <name val="Calibri"/>
      <family val="2"/>
      <charset val="238"/>
      <scheme val="minor"/>
    </font>
    <font>
      <b/>
      <sz val="10"/>
      <color rgb="FFFF0000"/>
      <name val="Calibri"/>
      <family val="2"/>
      <charset val="238"/>
      <scheme val="minor"/>
    </font>
    <font>
      <sz val="9"/>
      <color theme="0"/>
      <name val="Calibri"/>
      <family val="2"/>
      <charset val="238"/>
      <scheme val="minor"/>
    </font>
    <font>
      <b/>
      <sz val="9"/>
      <color theme="1"/>
      <name val="Calibri"/>
      <family val="2"/>
      <charset val="238"/>
      <scheme val="minor"/>
    </font>
    <font>
      <sz val="9"/>
      <name val="Calibri"/>
      <family val="2"/>
      <charset val="238"/>
      <scheme val="minor"/>
    </font>
    <font>
      <b/>
      <sz val="9"/>
      <color rgb="FFFF0000"/>
      <name val="Calibri"/>
      <family val="2"/>
      <charset val="238"/>
      <scheme val="minor"/>
    </font>
    <font>
      <sz val="9"/>
      <color theme="2" tint="-0.749992370372631"/>
      <name val="Calibri"/>
      <family val="2"/>
      <charset val="238"/>
      <scheme val="minor"/>
    </font>
    <font>
      <b/>
      <sz val="10"/>
      <color rgb="FF92D050"/>
      <name val="Calibri"/>
      <family val="2"/>
      <charset val="238"/>
      <scheme val="minor"/>
    </font>
    <font>
      <b/>
      <strike/>
      <sz val="10"/>
      <color rgb="FFFF0000"/>
      <name val="Calibri"/>
      <family val="2"/>
      <charset val="238"/>
      <scheme val="minor"/>
    </font>
    <font>
      <i/>
      <sz val="10"/>
      <color theme="2" tint="-0.74999237037263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7C7FAB"/>
        <bgColor indexed="64"/>
      </patternFill>
    </fill>
    <fill>
      <patternFill patternType="solid">
        <fgColor rgb="FF8EA9DB"/>
        <bgColor indexed="64"/>
      </patternFill>
    </fill>
    <fill>
      <patternFill patternType="solid">
        <fgColor rgb="FFFF0000"/>
        <bgColor indexed="64"/>
      </patternFill>
    </fill>
  </fills>
  <borders count="11">
    <border>
      <left/>
      <right/>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rgb="FF7C7FAB"/>
      </left>
      <right style="thin">
        <color rgb="FF7C7FAB"/>
      </right>
      <top style="thin">
        <color rgb="FF7C7FAB"/>
      </top>
      <bottom style="thin">
        <color rgb="FF7C7FAB"/>
      </bottom>
      <diagonal/>
    </border>
    <border>
      <left style="thin">
        <color rgb="FF7C7FAB"/>
      </left>
      <right style="thin">
        <color rgb="FF7C7FAB"/>
      </right>
      <top/>
      <bottom/>
      <diagonal/>
    </border>
    <border>
      <left/>
      <right/>
      <top/>
      <bottom style="thin">
        <color rgb="FF7C7FAB"/>
      </bottom>
      <diagonal/>
    </border>
    <border>
      <left style="thin">
        <color theme="4" tint="0.39997558519241921"/>
      </left>
      <right style="thin">
        <color theme="4" tint="0.39997558519241921"/>
      </right>
      <top/>
      <bottom/>
      <diagonal/>
    </border>
    <border>
      <left style="thin">
        <color rgb="FF7C7FAB"/>
      </left>
      <right/>
      <top style="thin">
        <color rgb="FF7C7FAB"/>
      </top>
      <bottom style="thin">
        <color rgb="FF7C7FAB"/>
      </bottom>
      <diagonal/>
    </border>
    <border>
      <left/>
      <right style="thin">
        <color rgb="FF7C7FAB"/>
      </right>
      <top style="thin">
        <color rgb="FF7C7FAB"/>
      </top>
      <bottom style="thin">
        <color rgb="FF7C7FAB"/>
      </bottom>
      <diagonal/>
    </border>
    <border>
      <left style="medium">
        <color rgb="FFFF0000"/>
      </left>
      <right style="medium">
        <color rgb="FFFF0000"/>
      </right>
      <top style="medium">
        <color rgb="FFFF0000"/>
      </top>
      <bottom style="thin">
        <color rgb="FF7C7FAB"/>
      </bottom>
      <diagonal/>
    </border>
    <border>
      <left style="medium">
        <color rgb="FFFF0000"/>
      </left>
      <right style="medium">
        <color rgb="FFFF0000"/>
      </right>
      <top style="thin">
        <color rgb="FF7C7FAB"/>
      </top>
      <bottom style="medium">
        <color rgb="FFFF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3" fillId="0" borderId="0" xfId="0" applyFont="1" applyAlignment="1">
      <alignment vertical="center"/>
    </xf>
    <xf numFmtId="0" fontId="0" fillId="0" borderId="0" xfId="0" applyAlignment="1">
      <alignment wrapText="1"/>
    </xf>
    <xf numFmtId="0" fontId="0" fillId="0" borderId="0" xfId="0"/>
    <xf numFmtId="0" fontId="3"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NumberFormat="1"/>
    <xf numFmtId="0" fontId="3" fillId="0" borderId="0" xfId="0" applyNumberFormat="1" applyFont="1" applyAlignment="1">
      <alignment vertical="center"/>
    </xf>
    <xf numFmtId="0" fontId="3" fillId="0" borderId="0" xfId="0" applyFont="1"/>
    <xf numFmtId="0" fontId="2" fillId="3" borderId="0" xfId="0" applyFont="1" applyFill="1" applyBorder="1" applyAlignment="1">
      <alignment horizontal="center" vertical="center" wrapText="1"/>
    </xf>
    <xf numFmtId="0" fontId="3" fillId="0" borderId="0" xfId="0" applyFont="1" applyBorder="1" applyAlignment="1">
      <alignment vertical="center"/>
    </xf>
    <xf numFmtId="0" fontId="2"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0" fillId="0" borderId="0" xfId="0" applyBorder="1"/>
    <xf numFmtId="0" fontId="0" fillId="0" borderId="0" xfId="0" applyAlignment="1">
      <alignment horizontal="center" vertical="top" wrapText="1"/>
    </xf>
    <xf numFmtId="0" fontId="10" fillId="0" borderId="0" xfId="0" applyFont="1"/>
    <xf numFmtId="0" fontId="2"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top" wrapText="1"/>
    </xf>
    <xf numFmtId="0" fontId="9" fillId="0" borderId="3" xfId="0" applyFont="1" applyBorder="1" applyAlignment="1">
      <alignment horizontal="left" vertical="top" wrapText="1"/>
    </xf>
    <xf numFmtId="0" fontId="11" fillId="0" borderId="0" xfId="0" applyFont="1"/>
    <xf numFmtId="0" fontId="11" fillId="0" borderId="0" xfId="0" applyFont="1" applyAlignment="1">
      <alignment vertical="top"/>
    </xf>
    <xf numFmtId="0" fontId="11" fillId="0" borderId="0" xfId="0" applyFont="1" applyAlignment="1">
      <alignment horizontal="center" vertical="center"/>
    </xf>
    <xf numFmtId="14" fontId="9" fillId="0" borderId="3" xfId="0" quotePrefix="1" applyNumberFormat="1" applyFont="1" applyBorder="1" applyAlignment="1">
      <alignment horizontal="center" vertical="center" wrapText="1"/>
    </xf>
    <xf numFmtId="0" fontId="9" fillId="3" borderId="3" xfId="0" quotePrefix="1" applyFont="1" applyFill="1" applyBorder="1" applyAlignment="1">
      <alignment horizontal="center" vertical="center" wrapText="1"/>
    </xf>
    <xf numFmtId="0" fontId="9" fillId="0" borderId="3" xfId="0" applyNumberFormat="1" applyFont="1" applyBorder="1" applyAlignment="1">
      <alignment horizontal="center" vertical="center" wrapText="1"/>
    </xf>
    <xf numFmtId="0" fontId="14" fillId="5" borderId="3" xfId="0" applyFont="1" applyFill="1" applyBorder="1" applyAlignment="1">
      <alignment horizontal="center" vertical="center"/>
    </xf>
    <xf numFmtId="0" fontId="14" fillId="5" borderId="3" xfId="0" applyFont="1" applyFill="1" applyBorder="1" applyAlignment="1">
      <alignment horizontal="center" vertical="center" wrapText="1"/>
    </xf>
    <xf numFmtId="0" fontId="15" fillId="0" borderId="0" xfId="0" applyFont="1"/>
    <xf numFmtId="0" fontId="15" fillId="0" borderId="0" xfId="0" applyFont="1" applyAlignment="1">
      <alignment horizontal="center"/>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9" fillId="0" borderId="0" xfId="0" applyNumberFormat="1" applyFont="1" applyAlignment="1">
      <alignment horizontal="center" vertical="center" wrapText="1"/>
    </xf>
    <xf numFmtId="14" fontId="9" fillId="2" borderId="3" xfId="0" quotePrefix="1" applyNumberFormat="1" applyFont="1" applyFill="1" applyBorder="1" applyAlignment="1">
      <alignment horizontal="center" vertical="center" wrapText="1"/>
    </xf>
    <xf numFmtId="0" fontId="0" fillId="0" borderId="0" xfId="0" applyNumberFormat="1" applyAlignment="1">
      <alignment wrapText="1"/>
    </xf>
    <xf numFmtId="0" fontId="3" fillId="0" borderId="0" xfId="0" applyFont="1" applyAlignment="1">
      <alignment wrapText="1"/>
    </xf>
    <xf numFmtId="4" fontId="0" fillId="0" borderId="0" xfId="0" applyNumberFormat="1" applyAlignment="1">
      <alignment wrapText="1"/>
    </xf>
    <xf numFmtId="14" fontId="13" fillId="0" borderId="3" xfId="0" quotePrefix="1" applyNumberFormat="1" applyFont="1" applyBorder="1" applyAlignment="1">
      <alignment horizontal="center" vertical="center" wrapText="1"/>
    </xf>
    <xf numFmtId="2" fontId="9" fillId="0" borderId="3" xfId="0" quotePrefix="1" applyNumberFormat="1" applyFont="1" applyBorder="1" applyAlignment="1">
      <alignment horizontal="center" vertical="center" wrapText="1"/>
    </xf>
    <xf numFmtId="2" fontId="13" fillId="0" borderId="3" xfId="0" quotePrefix="1" applyNumberFormat="1" applyFont="1" applyBorder="1" applyAlignment="1">
      <alignment horizontal="center" vertical="center" wrapText="1"/>
    </xf>
    <xf numFmtId="2" fontId="13" fillId="3" borderId="3" xfId="0" quotePrefix="1" applyNumberFormat="1" applyFont="1" applyFill="1" applyBorder="1" applyAlignment="1">
      <alignment horizontal="center" vertical="center" wrapText="1"/>
    </xf>
    <xf numFmtId="0" fontId="3" fillId="0" borderId="0" xfId="0" applyFont="1" applyAlignment="1">
      <alignment vertical="center" wrapText="1"/>
    </xf>
    <xf numFmtId="2" fontId="9" fillId="2" borderId="3" xfId="0" quotePrefix="1" applyNumberFormat="1" applyFont="1" applyFill="1" applyBorder="1" applyAlignment="1">
      <alignment horizontal="center" vertical="center" wrapText="1"/>
    </xf>
    <xf numFmtId="2" fontId="9" fillId="4" borderId="3" xfId="0" quotePrefix="1" applyNumberFormat="1" applyFont="1" applyFill="1" applyBorder="1" applyAlignment="1">
      <alignment horizontal="center" vertical="center" wrapText="1"/>
    </xf>
    <xf numFmtId="0" fontId="16" fillId="0" borderId="0" xfId="0" applyFont="1"/>
    <xf numFmtId="0" fontId="2" fillId="5" borderId="4" xfId="0" applyFont="1" applyFill="1" applyBorder="1" applyAlignment="1">
      <alignment horizontal="center" vertical="center" wrapText="1"/>
    </xf>
    <xf numFmtId="0" fontId="8" fillId="0" borderId="0" xfId="0" applyFont="1"/>
    <xf numFmtId="0" fontId="0" fillId="0" borderId="3" xfId="0" applyBorder="1"/>
    <xf numFmtId="0" fontId="12" fillId="0" borderId="3" xfId="0" quotePrefix="1" applyFont="1" applyBorder="1" applyAlignment="1">
      <alignment horizontal="center" vertical="center" wrapText="1"/>
    </xf>
    <xf numFmtId="0" fontId="0" fillId="3" borderId="0" xfId="0" applyFill="1"/>
    <xf numFmtId="0" fontId="5" fillId="0" borderId="0" xfId="0" applyFont="1"/>
    <xf numFmtId="0" fontId="5" fillId="0" borderId="0" xfId="0" applyFont="1" applyAlignment="1">
      <alignment vertical="center"/>
    </xf>
    <xf numFmtId="0" fontId="3" fillId="0" borderId="0" xfId="0" applyFont="1" applyBorder="1" applyAlignment="1">
      <alignment vertical="center" wrapText="1"/>
    </xf>
    <xf numFmtId="14" fontId="9" fillId="3" borderId="3" xfId="0" quotePrefix="1"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8" fontId="0" fillId="0" borderId="0" xfId="0" applyNumberFormat="1"/>
    <xf numFmtId="0" fontId="15" fillId="0" borderId="0" xfId="0" applyFont="1" applyAlignment="1">
      <alignment horizontal="center" vertical="top" wrapText="1"/>
    </xf>
    <xf numFmtId="0" fontId="15" fillId="0" borderId="0" xfId="0" applyFont="1" applyAlignment="1">
      <alignment wrapText="1"/>
    </xf>
    <xf numFmtId="0" fontId="19" fillId="5" borderId="0" xfId="0" applyFont="1" applyFill="1" applyAlignment="1">
      <alignment horizontal="center" vertical="top" wrapText="1"/>
    </xf>
    <xf numFmtId="0" fontId="15" fillId="0" borderId="3" xfId="0" applyFont="1" applyBorder="1" applyAlignment="1">
      <alignment horizontal="left" vertical="top"/>
    </xf>
    <xf numFmtId="0" fontId="15" fillId="0" borderId="3" xfId="0" applyFont="1" applyBorder="1" applyAlignment="1">
      <alignment horizontal="center" vertical="top" wrapText="1"/>
    </xf>
    <xf numFmtId="8" fontId="15" fillId="0" borderId="3" xfId="0" applyNumberFormat="1" applyFont="1" applyBorder="1" applyAlignment="1">
      <alignment horizontal="center" vertical="top" wrapText="1"/>
    </xf>
    <xf numFmtId="8" fontId="15" fillId="0" borderId="3" xfId="0" applyNumberFormat="1" applyFont="1" applyBorder="1" applyAlignment="1">
      <alignment horizontal="center" vertical="top"/>
    </xf>
    <xf numFmtId="0" fontId="15" fillId="0" borderId="0" xfId="0" applyFont="1" applyFill="1" applyBorder="1" applyAlignment="1">
      <alignment horizontal="center" vertical="top"/>
    </xf>
    <xf numFmtId="0" fontId="15" fillId="0" borderId="0" xfId="0" applyFont="1" applyBorder="1" applyAlignment="1">
      <alignment horizontal="center" vertical="top" wrapText="1"/>
    </xf>
    <xf numFmtId="0" fontId="15" fillId="0" borderId="0" xfId="0" applyFont="1" applyAlignment="1">
      <alignment horizontal="center" wrapText="1"/>
    </xf>
    <xf numFmtId="8" fontId="15" fillId="0" borderId="0" xfId="0" applyNumberFormat="1" applyFont="1" applyAlignment="1">
      <alignment horizontal="center"/>
    </xf>
    <xf numFmtId="0" fontId="20" fillId="0" borderId="3" xfId="0" applyFont="1" applyFill="1" applyBorder="1" applyAlignment="1">
      <alignment horizontal="center"/>
    </xf>
    <xf numFmtId="0" fontId="20" fillId="0" borderId="3" xfId="0" applyFont="1" applyBorder="1" applyAlignment="1">
      <alignment horizontal="center" vertical="top" wrapText="1"/>
    </xf>
    <xf numFmtId="8" fontId="20" fillId="0" borderId="3" xfId="0" applyNumberFormat="1" applyFont="1" applyBorder="1" applyAlignment="1">
      <alignment horizontal="center" wrapText="1"/>
    </xf>
    <xf numFmtId="0" fontId="15" fillId="0" borderId="3" xfId="0" applyFont="1" applyBorder="1" applyAlignment="1">
      <alignment horizontal="center"/>
    </xf>
    <xf numFmtId="8" fontId="15" fillId="0" borderId="3" xfId="0" applyNumberFormat="1" applyFont="1" applyBorder="1" applyAlignment="1">
      <alignment horizontal="center"/>
    </xf>
    <xf numFmtId="0" fontId="15" fillId="0" borderId="3" xfId="0" applyFont="1" applyBorder="1"/>
    <xf numFmtId="0" fontId="15" fillId="0" borderId="0" xfId="0" applyFont="1" applyFill="1" applyBorder="1"/>
    <xf numFmtId="8" fontId="15" fillId="0" borderId="0" xfId="0" applyNumberFormat="1" applyFont="1"/>
    <xf numFmtId="0" fontId="20" fillId="0" borderId="3" xfId="0" applyFont="1" applyFill="1" applyBorder="1"/>
    <xf numFmtId="0" fontId="20" fillId="0" borderId="3" xfId="0" applyFont="1" applyBorder="1" applyAlignment="1">
      <alignment horizontal="center"/>
    </xf>
    <xf numFmtId="8" fontId="20" fillId="0" borderId="3" xfId="0" applyNumberFormat="1" applyFont="1" applyBorder="1" applyAlignment="1">
      <alignment horizontal="center"/>
    </xf>
    <xf numFmtId="0" fontId="21" fillId="0" borderId="0" xfId="0" applyFont="1"/>
    <xf numFmtId="0" fontId="22" fillId="0" borderId="0" xfId="0" applyFont="1"/>
    <xf numFmtId="0" fontId="14" fillId="5" borderId="3" xfId="0" applyFont="1" applyFill="1" applyBorder="1" applyAlignment="1">
      <alignment horizontal="left" vertical="center" wrapText="1"/>
    </xf>
    <xf numFmtId="0" fontId="23" fillId="3" borderId="3" xfId="0" applyFont="1" applyFill="1" applyBorder="1" applyAlignment="1">
      <alignment horizontal="center"/>
    </xf>
    <xf numFmtId="0" fontId="19" fillId="5" borderId="3" xfId="0" applyFont="1" applyFill="1" applyBorder="1" applyAlignment="1">
      <alignment horizontal="left" vertical="center" wrapText="1"/>
    </xf>
    <xf numFmtId="0" fontId="19"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9" fillId="5" borderId="6"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0" xfId="0" applyFont="1" applyFill="1" applyBorder="1" applyAlignment="1">
      <alignment horizontal="left" vertical="center" wrapText="1"/>
    </xf>
    <xf numFmtId="8" fontId="21" fillId="3" borderId="0" xfId="0" applyNumberFormat="1" applyFont="1" applyFill="1" applyBorder="1" applyAlignment="1">
      <alignment horizontal="center"/>
    </xf>
    <xf numFmtId="9" fontId="23" fillId="3" borderId="3" xfId="2" applyFont="1" applyFill="1" applyBorder="1" applyAlignment="1">
      <alignment horizontal="center"/>
    </xf>
    <xf numFmtId="0" fontId="0" fillId="0" borderId="3" xfId="0" applyBorder="1" applyAlignment="1">
      <alignment horizontal="center" vertical="center" wrapText="1"/>
    </xf>
    <xf numFmtId="8" fontId="0" fillId="0" borderId="3" xfId="0" applyNumberFormat="1" applyBorder="1"/>
    <xf numFmtId="8" fontId="12" fillId="0" borderId="3"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3" xfId="1" applyNumberFormat="1" applyFont="1" applyBorder="1" applyAlignment="1">
      <alignment horizontal="center" vertical="center" wrapText="1"/>
    </xf>
    <xf numFmtId="8" fontId="3" fillId="0" borderId="0" xfId="0" applyNumberFormat="1" applyFont="1" applyAlignment="1">
      <alignment vertical="center"/>
    </xf>
    <xf numFmtId="8" fontId="3" fillId="0" borderId="0" xfId="0" applyNumberFormat="1" applyFont="1"/>
    <xf numFmtId="8" fontId="9" fillId="0" borderId="0" xfId="0" applyNumberFormat="1" applyFont="1" applyAlignment="1">
      <alignment horizontal="center" vertical="center" wrapText="1"/>
    </xf>
    <xf numFmtId="8" fontId="12" fillId="0" borderId="0" xfId="0" applyNumberFormat="1" applyFont="1" applyAlignment="1">
      <alignment horizontal="center" vertical="center" wrapText="1"/>
    </xf>
    <xf numFmtId="0" fontId="15" fillId="0" borderId="0" xfId="0" applyFont="1" applyFill="1"/>
    <xf numFmtId="0" fontId="0" fillId="0" borderId="0" xfId="0" applyFill="1"/>
    <xf numFmtId="0" fontId="2" fillId="7" borderId="3" xfId="0" applyFont="1" applyFill="1" applyBorder="1" applyAlignment="1">
      <alignment horizontal="center" vertical="center" wrapText="1"/>
    </xf>
    <xf numFmtId="0" fontId="19" fillId="5" borderId="4" xfId="0" applyFont="1" applyFill="1" applyBorder="1" applyAlignment="1">
      <alignment horizontal="left" vertical="center" wrapText="1"/>
    </xf>
    <xf numFmtId="0" fontId="2" fillId="5" borderId="5" xfId="0" applyFont="1" applyFill="1" applyBorder="1" applyAlignment="1">
      <alignment horizontal="center" vertical="center"/>
    </xf>
    <xf numFmtId="0" fontId="9" fillId="6" borderId="3"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7" fillId="3" borderId="0" xfId="0" applyFont="1" applyFill="1" applyBorder="1" applyAlignment="1" applyProtection="1">
      <alignment horizontal="left" vertical="top" wrapText="1"/>
      <protection locked="0"/>
    </xf>
    <xf numFmtId="0" fontId="9" fillId="3" borderId="3" xfId="0" applyFont="1" applyFill="1" applyBorder="1" applyAlignment="1" applyProtection="1">
      <alignment horizontal="left" vertical="top" wrapText="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top" wrapText="1"/>
      <protection locked="0"/>
    </xf>
    <xf numFmtId="0" fontId="3" fillId="0" borderId="0" xfId="0" applyFont="1" applyBorder="1" applyAlignment="1" applyProtection="1">
      <alignment vertical="center"/>
      <protection locked="0"/>
    </xf>
    <xf numFmtId="0" fontId="2" fillId="3" borderId="0" xfId="0" applyFont="1" applyFill="1" applyBorder="1" applyAlignment="1" applyProtection="1">
      <alignment horizontal="center" vertical="top" wrapText="1"/>
      <protection locked="0"/>
    </xf>
    <xf numFmtId="0" fontId="0" fillId="0" borderId="0" xfId="0" applyProtection="1">
      <protection locked="0"/>
    </xf>
    <xf numFmtId="14" fontId="9"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0" fillId="0" borderId="0" xfId="0" applyProtection="1"/>
    <xf numFmtId="0" fontId="3" fillId="0" borderId="0" xfId="0" applyFont="1" applyAlignment="1" applyProtection="1">
      <alignment vertical="center"/>
    </xf>
    <xf numFmtId="0" fontId="9" fillId="0" borderId="0" xfId="0" applyFont="1" applyAlignment="1" applyProtection="1">
      <alignment horizontal="center" vertical="center" wrapText="1"/>
    </xf>
    <xf numFmtId="14" fontId="9" fillId="2" borderId="3" xfId="0" quotePrefix="1" applyNumberFormat="1" applyFont="1" applyFill="1" applyBorder="1" applyAlignment="1" applyProtection="1">
      <alignment horizontal="center" vertical="center" wrapText="1"/>
    </xf>
    <xf numFmtId="14" fontId="9" fillId="4" borderId="3" xfId="0" quotePrefix="1" applyNumberFormat="1" applyFont="1" applyFill="1" applyBorder="1" applyAlignment="1" applyProtection="1">
      <alignment horizontal="center" vertical="center" wrapText="1"/>
    </xf>
    <xf numFmtId="0" fontId="23" fillId="3" borderId="3" xfId="0" applyFont="1" applyFill="1" applyBorder="1" applyAlignment="1" applyProtection="1">
      <alignment horizontal="center"/>
      <protection locked="0"/>
    </xf>
    <xf numFmtId="8" fontId="23" fillId="3" borderId="3" xfId="0" applyNumberFormat="1" applyFont="1" applyFill="1" applyBorder="1" applyAlignment="1" applyProtection="1">
      <alignment horizontal="center"/>
      <protection locked="0"/>
    </xf>
    <xf numFmtId="8" fontId="21" fillId="3" borderId="3" xfId="0" applyNumberFormat="1" applyFont="1" applyFill="1" applyBorder="1" applyAlignment="1" applyProtection="1">
      <alignment horizontal="center"/>
      <protection locked="0"/>
    </xf>
    <xf numFmtId="0" fontId="15" fillId="0" borderId="0" xfId="0" applyFont="1" applyProtection="1">
      <protection locked="0"/>
    </xf>
    <xf numFmtId="0" fontId="15" fillId="0" borderId="0" xfId="0" applyFont="1" applyAlignment="1" applyProtection="1">
      <alignment horizontal="center"/>
      <protection locked="0"/>
    </xf>
    <xf numFmtId="0" fontId="14" fillId="5" borderId="2" xfId="0" applyFont="1" applyFill="1" applyBorder="1" applyAlignment="1" applyProtection="1">
      <alignment horizontal="center" vertical="center" wrapText="1"/>
      <protection locked="0"/>
    </xf>
    <xf numFmtId="0" fontId="19" fillId="5" borderId="2"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4" fontId="21" fillId="3" borderId="3" xfId="0" applyNumberFormat="1" applyFont="1" applyFill="1" applyBorder="1" applyAlignment="1" applyProtection="1">
      <alignment horizontal="center"/>
      <protection locked="0"/>
    </xf>
    <xf numFmtId="0" fontId="14" fillId="5" borderId="0" xfId="0" applyFont="1" applyFill="1" applyBorder="1" applyAlignment="1" applyProtection="1">
      <alignment horizontal="center" vertical="center" wrapText="1"/>
      <protection locked="0"/>
    </xf>
    <xf numFmtId="0" fontId="11" fillId="0" borderId="0" xfId="0" applyFont="1" applyProtection="1">
      <protection locked="0"/>
    </xf>
    <xf numFmtId="0" fontId="11" fillId="0" borderId="0" xfId="0" applyFont="1" applyAlignment="1" applyProtection="1">
      <alignment vertical="top"/>
      <protection locked="0"/>
    </xf>
    <xf numFmtId="8" fontId="9" fillId="2" borderId="3"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8" fontId="21" fillId="2" borderId="3" xfId="0" applyNumberFormat="1" applyFont="1" applyFill="1" applyBorder="1" applyAlignment="1" applyProtection="1">
      <alignment horizontal="center"/>
      <protection locked="0"/>
    </xf>
    <xf numFmtId="0" fontId="21" fillId="2" borderId="3" xfId="0" applyNumberFormat="1" applyFont="1" applyFill="1" applyBorder="1" applyAlignment="1" applyProtection="1">
      <alignment horizontal="center"/>
      <protection locked="0"/>
    </xf>
    <xf numFmtId="0" fontId="14" fillId="5" borderId="0" xfId="0" applyFont="1" applyFill="1" applyBorder="1" applyAlignment="1">
      <alignment horizontal="left" vertical="center" wrapText="1"/>
    </xf>
    <xf numFmtId="4" fontId="21" fillId="3" borderId="0" xfId="0" applyNumberFormat="1" applyFont="1" applyFill="1" applyBorder="1" applyAlignment="1" applyProtection="1">
      <alignment horizontal="center"/>
      <protection locked="0"/>
    </xf>
    <xf numFmtId="0" fontId="9" fillId="0" borderId="3" xfId="0" quotePrefix="1" applyNumberFormat="1" applyFont="1" applyBorder="1" applyAlignment="1" applyProtection="1">
      <alignment horizontal="center" vertical="center" wrapText="1"/>
    </xf>
    <xf numFmtId="0" fontId="14" fillId="5" borderId="7"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protection locked="0"/>
    </xf>
    <xf numFmtId="0" fontId="14" fillId="5" borderId="8"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protection locked="0"/>
    </xf>
    <xf numFmtId="0" fontId="14" fillId="5" borderId="9"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protection locked="0"/>
    </xf>
    <xf numFmtId="3" fontId="21" fillId="2" borderId="3" xfId="0" applyNumberFormat="1" applyFont="1" applyFill="1" applyBorder="1" applyAlignment="1" applyProtection="1">
      <alignment horizontal="center"/>
      <protection locked="0"/>
    </xf>
    <xf numFmtId="8" fontId="6" fillId="0" borderId="3" xfId="0" applyNumberFormat="1" applyFont="1" applyBorder="1" applyAlignment="1">
      <alignment horizontal="center"/>
    </xf>
    <xf numFmtId="8" fontId="3" fillId="0" borderId="3" xfId="0" applyNumberFormat="1" applyFont="1" applyBorder="1" applyAlignment="1">
      <alignment horizontal="center"/>
    </xf>
    <xf numFmtId="0" fontId="14" fillId="5" borderId="3" xfId="0" applyFont="1" applyFill="1" applyBorder="1" applyAlignment="1">
      <alignment horizontal="center"/>
    </xf>
    <xf numFmtId="0" fontId="21" fillId="3" borderId="3" xfId="0" applyFont="1" applyFill="1" applyBorder="1" applyAlignment="1" applyProtection="1">
      <alignment horizontal="center"/>
      <protection locked="0"/>
    </xf>
    <xf numFmtId="9" fontId="23" fillId="3" borderId="3" xfId="2" applyFont="1" applyFill="1" applyBorder="1" applyAlignment="1" applyProtection="1">
      <alignment horizontal="center"/>
      <protection locked="0"/>
    </xf>
    <xf numFmtId="0" fontId="2" fillId="5" borderId="3" xfId="0" applyFont="1" applyFill="1" applyBorder="1" applyAlignment="1">
      <alignment horizontal="center" vertical="center"/>
    </xf>
  </cellXfs>
  <cellStyles count="3">
    <cellStyle name="Dziesiętny" xfId="1" builtinId="3"/>
    <cellStyle name="Normalny" xfId="0" builtinId="0"/>
    <cellStyle name="Procentowy" xfId="2" builtinId="5"/>
  </cellStyles>
  <dxfs count="0"/>
  <tableStyles count="0" defaultTableStyle="TableStyleMedium2" defaultPivotStyle="PivotStyleLight16"/>
  <colors>
    <mruColors>
      <color rgb="FF7C7FAB"/>
      <color rgb="FF8EA9DB"/>
      <color rgb="FF1E2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baseline="0"/>
              <a:t> </a:t>
            </a:r>
            <a:endParaRPr lang="pl-PL"/>
          </a:p>
        </c:rich>
      </c:tx>
      <c:layout>
        <c:manualLayout>
          <c:xMode val="edge"/>
          <c:yMode val="edge"/>
          <c:x val="0.44705832947361474"/>
          <c:y val="1.54342796566471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n-lt"/>
                    <a:ea typeface="+mn-ea"/>
                    <a:cs typeface="+mn-cs"/>
                  </a:defRPr>
                </a:pPr>
                <a:endParaRPr lang="pl-PL"/>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Podsumowanie!$D$19:$L$19</c:f>
              <c:strCache>
                <c:ptCount val="9"/>
                <c:pt idx="0">
                  <c:v>nowa, wydzielona droga rowerowa
[km]</c:v>
                </c:pt>
                <c:pt idx="1">
                  <c:v>nowy, wydzielony ciąg pieszo - rowerowy
[km]</c:v>
                </c:pt>
                <c:pt idx="2">
                  <c:v>droga publiczna (wymagana poprawa nawierzchni)
[km]</c:v>
                </c:pt>
                <c:pt idx="3">
                  <c:v>droga publiczna (wymagane uspokojenie ruchu)
[km]</c:v>
                </c:pt>
                <c:pt idx="4">
                  <c:v>wymagane poprawki drogi rowerowej [km]</c:v>
                </c:pt>
                <c:pt idx="5">
                  <c:v>wymagane poprawki ciągu pieszo - rowerowego [km]</c:v>
                </c:pt>
                <c:pt idx="6">
                  <c:v>istniejące drogi rowerowe
[km]</c:v>
                </c:pt>
                <c:pt idx="7">
                  <c:v>istniejące ciągi pieszo-rowerowe
[km]</c:v>
                </c:pt>
                <c:pt idx="8">
                  <c:v>istniejące odcinki w ruchu ogólnym
[km]</c:v>
                </c:pt>
              </c:strCache>
            </c:strRef>
          </c:cat>
          <c:val>
            <c:numRef>
              <c:f>Podsumowanie!$D$20:$L$20</c:f>
              <c:numCache>
                <c:formatCode>General</c:formatCode>
                <c:ptCount val="9"/>
                <c:pt idx="0">
                  <c:v>151.6</c:v>
                </c:pt>
                <c:pt idx="1">
                  <c:v>7.35</c:v>
                </c:pt>
                <c:pt idx="2">
                  <c:v>18.55</c:v>
                </c:pt>
                <c:pt idx="3">
                  <c:v>5.7999999999999989</c:v>
                </c:pt>
                <c:pt idx="4">
                  <c:v>0.3</c:v>
                </c:pt>
                <c:pt idx="5">
                  <c:v>8.75</c:v>
                </c:pt>
                <c:pt idx="6">
                  <c:v>26.9</c:v>
                </c:pt>
                <c:pt idx="7">
                  <c:v>2.6</c:v>
                </c:pt>
                <c:pt idx="8">
                  <c:v>50.3</c:v>
                </c:pt>
              </c:numCache>
            </c:numRef>
          </c:val>
          <c:extLst>
            <c:ext xmlns:c16="http://schemas.microsoft.com/office/drawing/2014/chart" uri="{C3380CC4-5D6E-409C-BE32-E72D297353CC}">
              <c16:uniqueId val="{00000000-389F-4263-BD4A-FAA93F2A37E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Całkowity</a:t>
            </a:r>
            <a:r>
              <a:rPr lang="pl-PL" baseline="0"/>
              <a:t> koszt  w podziale na gminy</a:t>
            </a:r>
            <a:endParaRPr lang="pl-P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4.0478159929983853E-2"/>
          <c:y val="0.11225849780205865"/>
          <c:w val="0.9324966780938414"/>
          <c:h val="0.7187616454711554"/>
        </c:manualLayout>
      </c:layout>
      <c:barChart>
        <c:barDir val="col"/>
        <c:grouping val="clustered"/>
        <c:varyColors val="0"/>
        <c:ser>
          <c:idx val="0"/>
          <c:order val="0"/>
          <c:spPr>
            <a:solidFill>
              <a:schemeClr val="accent1"/>
            </a:solidFill>
            <a:ln>
              <a:noFill/>
            </a:ln>
            <a:effectLst/>
          </c:spPr>
          <c:invertIfNegative val="0"/>
          <c:cat>
            <c:strRef>
              <c:f>Podsumowanie!$D$56:$D$77</c:f>
              <c:strCache>
                <c:ptCount val="22"/>
                <c:pt idx="0">
                  <c:v>Miastko</c:v>
                </c:pt>
                <c:pt idx="1">
                  <c:v>Skarszewy</c:v>
                </c:pt>
                <c:pt idx="2">
                  <c:v>Tuchomie</c:v>
                </c:pt>
                <c:pt idx="3">
                  <c:v>Dzierzgoń</c:v>
                </c:pt>
                <c:pt idx="4">
                  <c:v>Stary Targ</c:v>
                </c:pt>
                <c:pt idx="5">
                  <c:v>Liniewo</c:v>
                </c:pt>
                <c:pt idx="6">
                  <c:v>Suchy Dąb</c:v>
                </c:pt>
                <c:pt idx="7">
                  <c:v>Kościerzyna (g)</c:v>
                </c:pt>
                <c:pt idx="8">
                  <c:v>Studzienice</c:v>
                </c:pt>
                <c:pt idx="9">
                  <c:v>Nowy Staw</c:v>
                </c:pt>
                <c:pt idx="10">
                  <c:v>Kościerzyna (m)</c:v>
                </c:pt>
                <c:pt idx="11">
                  <c:v>Lichnowy</c:v>
                </c:pt>
                <c:pt idx="12">
                  <c:v>Bytów</c:v>
                </c:pt>
                <c:pt idx="13">
                  <c:v>Dziemiany</c:v>
                </c:pt>
                <c:pt idx="14">
                  <c:v>Nowa Karczma</c:v>
                </c:pt>
                <c:pt idx="15">
                  <c:v>Trąbki Wielkie</c:v>
                </c:pt>
                <c:pt idx="16">
                  <c:v>Pszczółki</c:v>
                </c:pt>
                <c:pt idx="17">
                  <c:v>Malbork (g)</c:v>
                </c:pt>
                <c:pt idx="18">
                  <c:v>Tczew (m)</c:v>
                </c:pt>
                <c:pt idx="19">
                  <c:v>Malbork (m)</c:v>
                </c:pt>
                <c:pt idx="20">
                  <c:v>Tczew (g)</c:v>
                </c:pt>
                <c:pt idx="21">
                  <c:v>Stare Pole</c:v>
                </c:pt>
              </c:strCache>
            </c:strRef>
          </c:cat>
          <c:val>
            <c:numRef>
              <c:f>Podsumowanie!$E$56:$E$77</c:f>
              <c:numCache>
                <c:formatCode>"zł"#,##0.00_);[Red]\("zł"#,##0.00\)</c:formatCode>
                <c:ptCount val="22"/>
                <c:pt idx="0">
                  <c:v>25737746.039999999</c:v>
                </c:pt>
                <c:pt idx="1">
                  <c:v>16391020.800000001</c:v>
                </c:pt>
                <c:pt idx="2">
                  <c:v>15808695.060000001</c:v>
                </c:pt>
                <c:pt idx="3">
                  <c:v>14741694.6</c:v>
                </c:pt>
                <c:pt idx="4">
                  <c:v>13925173.199999999</c:v>
                </c:pt>
                <c:pt idx="5">
                  <c:v>10583769.6</c:v>
                </c:pt>
                <c:pt idx="6">
                  <c:v>10282781.880000001</c:v>
                </c:pt>
                <c:pt idx="7">
                  <c:v>8518851.3599999994</c:v>
                </c:pt>
                <c:pt idx="8">
                  <c:v>8288996.4000000004</c:v>
                </c:pt>
                <c:pt idx="9">
                  <c:v>7552032</c:v>
                </c:pt>
                <c:pt idx="10">
                  <c:v>6944875.2000000002</c:v>
                </c:pt>
                <c:pt idx="11">
                  <c:v>6930682.5</c:v>
                </c:pt>
                <c:pt idx="12">
                  <c:v>6801964.7999999998</c:v>
                </c:pt>
                <c:pt idx="13">
                  <c:v>6511194</c:v>
                </c:pt>
                <c:pt idx="14">
                  <c:v>6329545.7999999998</c:v>
                </c:pt>
                <c:pt idx="15">
                  <c:v>4819141.2000000011</c:v>
                </c:pt>
                <c:pt idx="16">
                  <c:v>3194152.8</c:v>
                </c:pt>
                <c:pt idx="17">
                  <c:v>1352580.48</c:v>
                </c:pt>
                <c:pt idx="18">
                  <c:v>1003201.2</c:v>
                </c:pt>
                <c:pt idx="19">
                  <c:v>746836.8</c:v>
                </c:pt>
                <c:pt idx="20">
                  <c:v>1814.4</c:v>
                </c:pt>
                <c:pt idx="21">
                  <c:v>0</c:v>
                </c:pt>
              </c:numCache>
            </c:numRef>
          </c:val>
          <c:extLst>
            <c:ext xmlns:c16="http://schemas.microsoft.com/office/drawing/2014/chart" uri="{C3380CC4-5D6E-409C-BE32-E72D297353CC}">
              <c16:uniqueId val="{00000000-4771-408F-BB6F-026786BA2DE5}"/>
            </c:ext>
          </c:extLst>
        </c:ser>
        <c:dLbls>
          <c:showLegendKey val="0"/>
          <c:showVal val="0"/>
          <c:showCatName val="0"/>
          <c:showSerName val="0"/>
          <c:showPercent val="0"/>
          <c:showBubbleSize val="0"/>
        </c:dLbls>
        <c:gapWidth val="219"/>
        <c:overlap val="-27"/>
        <c:axId val="546715080"/>
        <c:axId val="546721640"/>
      </c:barChart>
      <c:catAx>
        <c:axId val="54671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46721640"/>
        <c:crosses val="autoZero"/>
        <c:auto val="1"/>
        <c:lblAlgn val="ctr"/>
        <c:lblOffset val="100"/>
        <c:noMultiLvlLbl val="0"/>
      </c:catAx>
      <c:valAx>
        <c:axId val="546721640"/>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46715080"/>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61230</xdr:colOff>
      <xdr:row>21</xdr:row>
      <xdr:rowOff>9523</xdr:rowOff>
    </xdr:from>
    <xdr:to>
      <xdr:col>13</xdr:col>
      <xdr:colOff>68036</xdr:colOff>
      <xdr:row>52</xdr:row>
      <xdr:rowOff>176893</xdr:rowOff>
    </xdr:to>
    <xdr:graphicFrame macro="">
      <xdr:nvGraphicFramePr>
        <xdr:cNvPr id="2" name="Wykres 1">
          <a:extLst>
            <a:ext uri="{FF2B5EF4-FFF2-40B4-BE49-F238E27FC236}">
              <a16:creationId xmlns:a16="http://schemas.microsoft.com/office/drawing/2014/main" id="{FF43B680-B013-46ED-9C52-964E2E15BE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796017</xdr:colOff>
      <xdr:row>54</xdr:row>
      <xdr:rowOff>68037</xdr:rowOff>
    </xdr:from>
    <xdr:to>
      <xdr:col>11</xdr:col>
      <xdr:colOff>299357</xdr:colOff>
      <xdr:row>77</xdr:row>
      <xdr:rowOff>108857</xdr:rowOff>
    </xdr:to>
    <xdr:graphicFrame macro="">
      <xdr:nvGraphicFramePr>
        <xdr:cNvPr id="4" name="Wykres 3">
          <a:extLst>
            <a:ext uri="{FF2B5EF4-FFF2-40B4-BE49-F238E27FC236}">
              <a16:creationId xmlns:a16="http://schemas.microsoft.com/office/drawing/2014/main" id="{ECA5F23F-9617-4584-A22A-0A7AD8B40E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tudent" id="{518CD6A4-E581-4EB0-91AC-32CB7F575A2E}" userId="Student" providerId="None"/>
  <person displayName="Radosław Jóźwiak" id="{8FC3ECBC-40CE-4028-AA73-53FA139993AB}" userId="Radosław Jóźwiak" providerId="None"/>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4" personId="{518CD6A4-E581-4EB0-91AC-32CB7F575A2E}" id="{74317B07-0383-4D04-892E-0A2C435A40AA}">
    <text>+ 3,8 km objazd piaszczystymi drogami w złym stanie</text>
  </threadedComment>
  <threadedComment ref="H15" personId="{518CD6A4-E581-4EB0-91AC-32CB7F575A2E}" id="{1523D3D1-84E5-4D8A-8689-54E5D1710F5E}">
    <text>objazd ok 3,8 km piaszczystymi i trudnymi do przejazdu drogami gruntowymi</text>
  </threadedComment>
  <threadedComment ref="B36" personId="{518CD6A4-E581-4EB0-91AC-32CB7F575A2E}" id="{79E92106-016F-4BA0-866F-B1D224463655}">
    <text>Wariant 1 wyjazdu z Półczynka - dojazdu w pobliże Browaru Bytów</text>
  </threadedComment>
  <threadedComment ref="W38" personId="{518CD6A4-E581-4EB0-91AC-32CB7F575A2E}" id="{266CA398-A800-4392-87C9-D07DEFF91109}">
    <text>remont i budowa ciągów pieszo - rowerowych - jaka nawierzchnia/szerokosć?</text>
  </threadedComment>
  <threadedComment ref="W49" personId="{518CD6A4-E581-4EB0-91AC-32CB7F575A2E}" id="{C6639A55-EB83-4858-8647-39ADEEB20F2C}">
    <text>remont istniejącej drogi asfaltowej w administracji Lasów Państwowych</text>
  </threadedComment>
  <threadedComment ref="B56" personId="{518CD6A4-E581-4EB0-91AC-32CB7F575A2E}" id="{F76D1244-7AA0-4D53-A284-F72F07361BD9}">
    <text>I Wariant poprowadzenia trasy do miasta Kościerzyny</text>
  </threadedComment>
  <threadedComment ref="V59" personId="{518CD6A4-E581-4EB0-91AC-32CB7F575A2E}" id="{A7A7177C-53EC-4ECE-80CD-80B4F835E374}">
    <text>W fazie projektowania droga rowerowa (wspólny projekt gminy i miasta Kościerzyna w ramach ZIT). Przewidywana realizacja - 2019/2020</text>
  </threadedComment>
  <threadedComment ref="V60" personId="{518CD6A4-E581-4EB0-91AC-32CB7F575A2E}" id="{48B86794-FC76-440D-A742-BC5EDEF245D8}">
    <text>W fazie projektowania droga rowerowa (wspólny projekt gminy i miasta Kościerzyna w ramach ZIT). Przewidywana realizacja - 2019/2020.</text>
  </threadedComment>
  <threadedComment ref="B64" personId="{518CD6A4-E581-4EB0-91AC-32CB7F575A2E}" id="{740CA8FD-229B-46A5-AF75-D636EB1EE50F}">
    <text>I Wariant poprowadzenia trasy do miasta Kościerzyny</text>
  </threadedComment>
  <threadedComment ref="W71" personId="{518CD6A4-E581-4EB0-91AC-32CB7F575A2E}" id="{C291E318-8794-4524-9D10-BE0DD324EA38}">
    <text>poprawa nawierzchni drogi gruntowej w ruchu ogólnym</text>
  </threadedComment>
  <threadedComment ref="J86" personId="{518CD6A4-E581-4EB0-91AC-32CB7F575A2E}" id="{3372DE9C-C73C-436C-9396-807BEA5CC1AF}">
    <text xml:space="preserve">1 Alternatywa: Odcinek ok. 100 metrów (od ul. Dworcowej do początku tunelu) - "wąskie gardło". 
Alternatywą jest poprowadzenie trasy przez teren kolejowy, wzdłuż torów kolejowych od budynku dworca do wjazdu w tunel - wówczas skrót trasy o ok. 150 m, łatwiejsza organizacja ruchu (uniknięcie "wąskiego gardła").
</text>
  </threadedComment>
  <threadedComment ref="B87" personId="{518CD6A4-E581-4EB0-91AC-32CB7F575A2E}" id="{7F3A9AC5-BF8A-4F20-9FB0-54AA7698036E}">
    <text>Wariant I poprowadzenia trasy wyjazdu z Pszczółek do Tczewa</text>
  </threadedComment>
  <threadedComment ref="B88" personId="{518CD6A4-E581-4EB0-91AC-32CB7F575A2E}" id="{1F25A7DE-4FCF-4ADC-9210-C14E5C67D476}">
    <text>Trasa przez Gminę Suchy Dąb wyłącznie w przypadku wybrania Wariantu I w Gminie Pszczółki</text>
  </threadedComment>
  <threadedComment ref="W90" personId="{518CD6A4-E581-4EB0-91AC-32CB7F575A2E}" id="{DD211B2E-A026-4052-BC8E-FEB49846BD5E}">
    <text>poprawa nawierzchni drogi lokalnej</text>
  </threadedComment>
  <threadedComment ref="V96" personId="{518CD6A4-E581-4EB0-91AC-32CB7F575A2E}" id="{723C8BB4-47EE-43E7-A9C2-CBB1DC9A85C9}">
    <text>Ograniczone możliwości wybudowania drogi rowerowej i ciągów pieszo-rowerowych (wąski wiadukt i pobocza).</text>
  </threadedComment>
  <threadedComment ref="W138" personId="{518CD6A4-E581-4EB0-91AC-32CB7F575A2E}" id="{6A4749DB-BC0E-472E-84E2-E42B8D7BCED8}">
    <text>odcinkowa poprawa nawierzchni w ruchu ogólnym</text>
  </threadedComment>
  <threadedComment ref="B142" personId="{518CD6A4-E581-4EB0-91AC-32CB7F575A2E}" id="{7952F069-DA12-4C9C-89E0-D34CEF7A254A}">
    <text>Wariant alternatywny od poprowadzenia trasy po linii kolejowej nr 212 (Półczynek - Bytów).
Realizacja trasy w tym wariancie wydłuża ją o 1,4 km (wówczas dalszy kilometraż należy liczyć wg tego wariantu, tj. od km 56,1 jako koniec tego odcinka.  
Ten wariant jest znacznie gorszy dla rowerzystów od poprowadzenia trasy wzdłuż linii kolejowej, ponieważ wydłuża ją, powoduje konieczność sporych podjazdów (od Bytowa na Chomice i od Półczynka na Chomice) oraz prowadzi w ruchu ogólnym przez dość ruchliwą drogę Chomice - Bytów. 
ALTERNATYWA DLA 01/03/02</text>
  </threadedComment>
  <threadedComment ref="W142" personId="{518CD6A4-E581-4EB0-91AC-32CB7F575A2E}" id="{153C1E51-06F8-4FCB-8F4F-D265F1D75716}">
    <text>utwardzenie drogi gminnej</text>
  </threadedComment>
  <threadedComment ref="B143" personId="{518CD6A4-E581-4EB0-91AC-32CB7F575A2E}" id="{CA7B138F-EC8D-4921-8D66-80B5444E1B1E}">
    <text>Łącznik</text>
  </threadedComment>
  <threadedComment ref="B144" personId="{518CD6A4-E581-4EB0-91AC-32CB7F575A2E}" id="{10F06A0C-206D-42CF-806E-C35BFA945B28}">
    <text>II Wariant - alternatywny do 02/02/05-08</text>
  </threadedComment>
  <threadedComment ref="B145" personId="{518CD6A4-E581-4EB0-91AC-32CB7F575A2E}" id="{9835D360-8BED-443A-BD8B-8CBD8F4CCAD0}">
    <text>Wariant alternatywny wobec 02/03/01-03</text>
  </threadedComment>
  <threadedComment ref="B147" personId="{518CD6A4-E581-4EB0-91AC-32CB7F575A2E}" id="{3399BCC8-5885-4A8B-B88A-FBD83076B03D}">
    <text>Wariant II - alternatywny dla 04/02/05</text>
  </threadedComment>
  <threadedComment ref="B148" personId="{518CD6A4-E581-4EB0-91AC-32CB7F575A2E}" id="{019B81DB-9D15-48E1-9D96-2C9349C97F0A}">
    <text>Wariant I - alternatywny dojazdu do miasta Tczew, wynikający z obrania trasy alternatywnej do Wariantu I w gminie Pszczółki, przez Miłobądz - Zajączkowo - Wybudowane - Zajączkowo</text>
  </threadedComment>
  <threadedComment ref="B151" personId="{518CD6A4-E581-4EB0-91AC-32CB7F575A2E}" id="{EFFE6BDC-CDB8-4199-8A94-B0C3210EF742}">
    <text>Wariant II - alternatywny dla  05/01/01 - dojazdu do miasta Tczew, przez Miłobądz - Dąbrówkę Tczewską - Szpęgawę</text>
  </threadedComment>
  <threadedComment ref="B156" personId="{518CD6A4-E581-4EB0-91AC-32CB7F575A2E}" id="{8900E724-430B-4106-8995-D20395056A7E}">
    <text xml:space="preserve">Propozycja przebiegu wariantu trasy z Malborka do Elbląga - alternatywna dla 06/04/06 - 07. 
Warunkiem jest wybudowanie ciągłej drogi rowerowej wzdłuż DK 22 na tym odcinku. 
Trasa znacznie mniej atrakcyjna, niż prowadzona w wariancie podstawowym (dawnymi liniami kolejowymi, drogami lokalnymi i drogą wojewódzką nr 515 w kierunku na Dzierzgoń i Myślice). 
Prowadzi przez płaskie tereny, mało atrakcyjne, wzdłuż ruchliwej drogi krajowej (hałas, spaliny). 
Rekomenduje się traktować ją jako element uzupełniający, zapewniający połączenie trasy "Subregionalnej" ze szlakiem Green Velo oraz EuroVelo 10/13 do czasu wybudowania połączenia z Malborka na Dzierzgoń, Myślice i dalej, w kierunku Małdyt, Ostródy i Olsztyna w województwie warmińsko-mazurskim. 
</text>
  </threadedComment>
</ThreadedComments>
</file>

<file path=xl/threadedComments/threadedComment2.xml><?xml version="1.0" encoding="utf-8"?>
<ThreadedComments xmlns="http://schemas.microsoft.com/office/spreadsheetml/2018/threadedcomments" xmlns:x="http://schemas.openxmlformats.org/spreadsheetml/2006/main">
  <threadedComment ref="H33" personId="{518CD6A4-E581-4EB0-91AC-32CB7F575A2E}" id="{3B86C818-0700-4363-92F5-56D06479DBE5}">
    <text>Łącznik</text>
  </threadedComment>
  <threadedComment ref="I33" personId="{518CD6A4-E581-4EB0-91AC-32CB7F575A2E}" id="{4F5AEAFB-EFA2-4C98-AE6E-94FEDD414A0E}">
    <text>II Wariant - alternatywny do 02/02/05-08</text>
  </threadedComment>
</ThreadedComments>
</file>

<file path=xl/threadedComments/threadedComment3.xml><?xml version="1.0" encoding="utf-8"?>
<ThreadedComments xmlns="http://schemas.microsoft.com/office/spreadsheetml/2018/threadedcomments" xmlns:x="http://schemas.openxmlformats.org/spreadsheetml/2006/main">
  <threadedComment ref="J11" personId="{518CD6A4-E581-4EB0-91AC-32CB7F575A2E}" id="{BD36DB05-3FB8-470C-A9FB-D69ABFCE17A7}">
    <text>tablica i informacja o wiadukcie nad Studnicą;
możliwość wytyczenia ścieżki spacerowej do tego wiaduktu (i dalej do stacji PKP Miastko) wraz
z urządzeniem punktu widokowego na przyczółkach mostu od strony zachodniej Studnicy (już
poza trasą);</text>
  </threadedComment>
  <threadedComment ref="X22" dT="2019-12-05T09:31:21.34" personId="{8FC3ECBC-40CE-4028-AA73-53FA139993AB}" id="{3270E5C7-FFF0-4708-8929-9775390AAC8D}">
    <text>100 drzew</text>
  </threadedComment>
  <threadedComment ref="F34" personId="{518CD6A4-E581-4EB0-91AC-32CB7F575A2E}" id="{367E162C-884A-4755-B01E-0FDA8BA64A05}">
    <text>tablica i ławka oraz śmietnik</text>
  </threadedComment>
  <threadedComment ref="AK159" personId="{518CD6A4-E581-4EB0-91AC-32CB7F575A2E}" id="{B0DDE037-5889-4EDB-9A83-A86D462CC076}">
    <text xml:space="preserve">Poprowadzenie trasy wzdłuż drogi wojewódzkiej nr 515 jest zasadne z uwagi na potrzeby komunikacyjne i bezpieczeństwo mieszkańców. Przy drodze wojewódzkiej nr 515 znajduje się duża wieś Kalwa, ponadto wsie Tropy Sztumskie, Ramoty, Poliksy. Bepośrednie połączenie z Malborkiem i Dzierzgoniem pozwoliłoby zwiększyć ruch lokalny i bezpieczeństwo rowerzystów wzdłuż drogi wojewódzkiej nr 515.
Taki przebieg pozwala uniknąć kosztochłonnych inwestycji w gminie Stary Targ (drogi lokalne i nasyp, prowadzący przez Szropy i Łozę). Są to rzadko zasiedlone tereny, więc trasa rowerowa po drodze lokalnej i dawnych liniach kolejowych nie będzie mocno użytkowana w ruchu lokalnym. 
Przebieg po drodze wojewódzkiej jest jednak znacznie mniej atrakcyjny turystycznie, nie pozwala wykorzystać potencjału turystycznego, jakim są w tym rejonie nieczynne linie kolejowe, prowadzące z dala od dróg publicznych i ciekawe zabytki, jak np. Waplewo Wielkie. Ponadto tak długi odcinek przy drodze nie jest przyjemny dla rowerzystów (hałas, spaliny). 
Jednocześnie budowa drogi rowerowej na tak długim odcinku drogi wojewódzkiej będzie bardzo kosztowna z uwagi na pagórkowaty teren, liczne wykopy i nasypy, którymi prowadzi droga, konieczność wykupu gruntów i poszerzania podbudowy drogi na wielu odcinkach. 
Niestety, nie istnieje rozwiązanie kompromisowe.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1B67-3664-4438-9C7A-A9D8EAE1D4DC}">
  <sheetPr>
    <pageSetUpPr fitToPage="1"/>
  </sheetPr>
  <dimension ref="A1:XFD238"/>
  <sheetViews>
    <sheetView showGridLines="0" zoomScale="70" zoomScaleNormal="70" workbookViewId="0">
      <pane ySplit="2" topLeftCell="A99" activePane="bottomLeft" state="frozen"/>
      <selection activeCell="I1" sqref="I1"/>
      <selection pane="bottomLeft" activeCell="W4" sqref="W4"/>
    </sheetView>
  </sheetViews>
  <sheetFormatPr defaultRowHeight="15" x14ac:dyDescent="0.25"/>
  <cols>
    <col min="1" max="1" width="18.28515625" customWidth="1"/>
    <col min="2" max="2" width="18.7109375" style="1" bestFit="1" customWidth="1"/>
    <col min="3" max="3" width="19.5703125" style="1" customWidth="1"/>
    <col min="4" max="4" width="18.28515625" style="1" customWidth="1"/>
    <col min="5" max="5" width="31.28515625" style="1" customWidth="1"/>
    <col min="6" max="6" width="15.42578125" style="1" customWidth="1"/>
    <col min="7" max="7" width="15.42578125" style="115" customWidth="1"/>
    <col min="8" max="8" width="16.7109375" style="4" customWidth="1"/>
    <col min="9" max="9" width="26.28515625" style="1" customWidth="1"/>
    <col min="10" max="19" width="12.7109375" style="1" customWidth="1"/>
    <col min="20" max="20" width="15" style="1" customWidth="1"/>
    <col min="21" max="21" width="24" style="1" customWidth="1"/>
    <col min="22" max="22" width="19.7109375" style="1" customWidth="1"/>
    <col min="23" max="23" width="26.7109375" style="1" customWidth="1"/>
    <col min="24" max="24" width="20.7109375" style="1" bestFit="1" customWidth="1"/>
    <col min="25" max="25" width="20.7109375" style="1" customWidth="1"/>
    <col min="26" max="26" width="16.28515625" customWidth="1"/>
    <col min="34" max="34" width="9.28515625" customWidth="1"/>
  </cols>
  <sheetData>
    <row r="1" spans="2:26 16384:16384" x14ac:dyDescent="0.25">
      <c r="G1" s="1"/>
      <c r="Z1" s="3"/>
    </row>
    <row r="2" spans="2:26 16384:16384" ht="90" x14ac:dyDescent="0.25">
      <c r="B2" s="20" t="s">
        <v>0</v>
      </c>
      <c r="C2" s="20" t="s">
        <v>1</v>
      </c>
      <c r="D2" s="20" t="s">
        <v>965</v>
      </c>
      <c r="E2" s="20" t="s">
        <v>3</v>
      </c>
      <c r="F2" s="20" t="s">
        <v>4</v>
      </c>
      <c r="G2" s="20" t="s">
        <v>1019</v>
      </c>
      <c r="H2" s="20" t="s">
        <v>5</v>
      </c>
      <c r="I2" s="20" t="s">
        <v>6</v>
      </c>
      <c r="J2" s="20" t="s">
        <v>7</v>
      </c>
      <c r="K2" s="20" t="s">
        <v>8</v>
      </c>
      <c r="L2" s="20" t="s">
        <v>9</v>
      </c>
      <c r="M2" s="20" t="s">
        <v>10</v>
      </c>
      <c r="N2" s="20" t="s">
        <v>11</v>
      </c>
      <c r="O2" s="20" t="s">
        <v>947</v>
      </c>
      <c r="P2" s="20" t="s">
        <v>948</v>
      </c>
      <c r="Q2" s="20" t="s">
        <v>12</v>
      </c>
      <c r="R2" s="20" t="s">
        <v>13</v>
      </c>
      <c r="S2" s="20" t="s">
        <v>14</v>
      </c>
      <c r="T2" s="20" t="s">
        <v>15</v>
      </c>
      <c r="U2" s="20" t="s">
        <v>905</v>
      </c>
      <c r="V2" s="20" t="s">
        <v>16</v>
      </c>
      <c r="W2" s="20" t="s">
        <v>17</v>
      </c>
      <c r="X2" s="20" t="s">
        <v>955</v>
      </c>
      <c r="Y2" s="20" t="s">
        <v>956</v>
      </c>
      <c r="Z2" s="1" t="s">
        <v>935</v>
      </c>
    </row>
    <row r="3" spans="2:26 16384:16384" s="17" customFormat="1" ht="76.5" customHeight="1" x14ac:dyDescent="0.25">
      <c r="B3" s="29" t="s">
        <v>18</v>
      </c>
      <c r="C3" s="23" t="s">
        <v>26</v>
      </c>
      <c r="D3" s="23" t="s">
        <v>27</v>
      </c>
      <c r="E3" s="30" t="s">
        <v>900</v>
      </c>
      <c r="F3" s="24" t="s">
        <v>28</v>
      </c>
      <c r="G3" s="111">
        <v>0</v>
      </c>
      <c r="H3" s="23">
        <v>4.2</v>
      </c>
      <c r="I3" s="25" t="s">
        <v>29</v>
      </c>
      <c r="J3" s="25" t="s">
        <v>30</v>
      </c>
      <c r="K3" s="23">
        <v>0</v>
      </c>
      <c r="L3" s="23">
        <v>0</v>
      </c>
      <c r="M3" s="23">
        <v>0</v>
      </c>
      <c r="N3" s="23">
        <v>0</v>
      </c>
      <c r="O3" s="23">
        <v>0</v>
      </c>
      <c r="P3" s="23">
        <v>0</v>
      </c>
      <c r="Q3" s="23">
        <v>0</v>
      </c>
      <c r="R3" s="23">
        <v>0</v>
      </c>
      <c r="S3" s="23">
        <v>4.2</v>
      </c>
      <c r="T3" s="23"/>
      <c r="U3" s="23"/>
      <c r="V3" s="54" t="s">
        <v>901</v>
      </c>
      <c r="W3" s="111" t="s">
        <v>31</v>
      </c>
      <c r="X3" s="111">
        <f>IF(K3=0,0,IF(G3=1,'Założenia - koszty'!$D$4,'Założenia - koszty'!$E$4))+IF(Dane!L3=0,0,IF(Dane!G3=1,'Założenia - koszty'!$D$5,'Założenia - koszty'!$E$5))</f>
        <v>0</v>
      </c>
      <c r="Y3" s="111"/>
      <c r="Z3" s="11"/>
      <c r="XFD3" s="17">
        <v>1</v>
      </c>
    </row>
    <row r="4" spans="2:26 16384:16384" s="17" customFormat="1" ht="293.25" x14ac:dyDescent="0.25">
      <c r="B4" s="29" t="s">
        <v>22</v>
      </c>
      <c r="C4" s="23" t="s">
        <v>26</v>
      </c>
      <c r="D4" s="23" t="s">
        <v>27</v>
      </c>
      <c r="E4" s="30" t="s">
        <v>20</v>
      </c>
      <c r="F4" s="24" t="s">
        <v>32</v>
      </c>
      <c r="G4" s="111">
        <v>1</v>
      </c>
      <c r="H4" s="23">
        <v>1.1000000000000001</v>
      </c>
      <c r="I4" s="25" t="s">
        <v>33</v>
      </c>
      <c r="J4" s="25" t="s">
        <v>34</v>
      </c>
      <c r="K4" s="23">
        <v>0</v>
      </c>
      <c r="L4" s="23">
        <v>1.1000000000000001</v>
      </c>
      <c r="M4" s="23">
        <v>0</v>
      </c>
      <c r="N4" s="23">
        <v>0</v>
      </c>
      <c r="O4" s="23">
        <v>0</v>
      </c>
      <c r="P4" s="23">
        <v>0</v>
      </c>
      <c r="Q4" s="23">
        <v>0</v>
      </c>
      <c r="R4" s="23">
        <v>0</v>
      </c>
      <c r="S4" s="23">
        <v>0</v>
      </c>
      <c r="T4" s="23"/>
      <c r="U4" s="23"/>
      <c r="V4" s="22" t="s">
        <v>898</v>
      </c>
      <c r="W4" s="111" t="s">
        <v>31</v>
      </c>
      <c r="X4" s="111">
        <f>IF(K4=0,0,IF(G4=1,'Założenia - koszty'!$D$4,'Założenia - koszty'!$E$4))+IF(Dane!L4=0,0,IF(Dane!G4=1,'Założenia - koszty'!$D$5,'Założenia - koszty'!$E$5))</f>
        <v>3</v>
      </c>
      <c r="Y4" s="111"/>
      <c r="Z4" s="11"/>
      <c r="XFD4" s="17">
        <v>0</v>
      </c>
    </row>
    <row r="5" spans="2:26 16384:16384" s="17" customFormat="1" ht="93.75" customHeight="1" x14ac:dyDescent="0.25">
      <c r="B5" s="29" t="s">
        <v>23</v>
      </c>
      <c r="C5" s="23" t="s">
        <v>26</v>
      </c>
      <c r="D5" s="23" t="s">
        <v>27</v>
      </c>
      <c r="E5" s="30" t="s">
        <v>900</v>
      </c>
      <c r="F5" s="24" t="s">
        <v>35</v>
      </c>
      <c r="G5" s="111">
        <v>0</v>
      </c>
      <c r="H5" s="23">
        <v>1.5</v>
      </c>
      <c r="I5" s="25" t="s">
        <v>36</v>
      </c>
      <c r="J5" s="25" t="s">
        <v>37</v>
      </c>
      <c r="K5" s="23">
        <v>0</v>
      </c>
      <c r="L5" s="23">
        <v>1.5</v>
      </c>
      <c r="M5" s="23">
        <v>0</v>
      </c>
      <c r="N5" s="23">
        <v>0</v>
      </c>
      <c r="O5" s="23">
        <v>0</v>
      </c>
      <c r="P5" s="23">
        <v>0</v>
      </c>
      <c r="Q5" s="23">
        <v>0</v>
      </c>
      <c r="R5" s="23">
        <v>0</v>
      </c>
      <c r="S5" s="23">
        <v>0</v>
      </c>
      <c r="T5" s="23"/>
      <c r="U5" s="23"/>
      <c r="V5" s="22" t="s">
        <v>1020</v>
      </c>
      <c r="W5" s="111" t="s">
        <v>31</v>
      </c>
      <c r="X5" s="111">
        <f>IF(K5=0,0,IF(G5=1,'Założenia - koszty'!$D$4,'Założenia - koszty'!$E$4))+IF(Dane!L5=0,0,IF(Dane!G5=1,'Założenia - koszty'!$D$5,'Założenia - koszty'!$E$5))</f>
        <v>3</v>
      </c>
      <c r="Y5" s="111"/>
      <c r="Z5" s="11" t="s">
        <v>1016</v>
      </c>
    </row>
    <row r="6" spans="2:26 16384:16384" s="17" customFormat="1" ht="97.5" customHeight="1" x14ac:dyDescent="0.25">
      <c r="B6" s="59" t="s">
        <v>24</v>
      </c>
      <c r="C6" s="23" t="s">
        <v>26</v>
      </c>
      <c r="D6" s="23" t="s">
        <v>27</v>
      </c>
      <c r="E6" s="30" t="s">
        <v>20</v>
      </c>
      <c r="F6" s="24" t="s">
        <v>38</v>
      </c>
      <c r="G6" s="111">
        <v>1</v>
      </c>
      <c r="H6" s="23">
        <v>1.4</v>
      </c>
      <c r="I6" s="24" t="s">
        <v>39</v>
      </c>
      <c r="J6" s="24" t="s">
        <v>40</v>
      </c>
      <c r="K6" s="23">
        <v>0</v>
      </c>
      <c r="L6" s="23">
        <v>0</v>
      </c>
      <c r="M6" s="23">
        <v>0</v>
      </c>
      <c r="N6" s="23">
        <v>0</v>
      </c>
      <c r="O6" s="23">
        <v>0</v>
      </c>
      <c r="P6" s="23">
        <v>0</v>
      </c>
      <c r="Q6" s="23">
        <v>0</v>
      </c>
      <c r="R6" s="23">
        <v>1.2</v>
      </c>
      <c r="S6" s="23">
        <v>0.2</v>
      </c>
      <c r="T6" s="23"/>
      <c r="U6" s="23" t="s">
        <v>946</v>
      </c>
      <c r="V6" s="60" t="s">
        <v>41</v>
      </c>
      <c r="W6" s="111" t="s">
        <v>208</v>
      </c>
      <c r="X6" s="111">
        <f>IF(K6=0,0,IF(G6=1,'Założenia - koszty'!$D$4,'Założenia - koszty'!$E$4))+IF(Dane!L6=0,0,IF(Dane!G6=1,'Założenia - koszty'!$D$5,'Założenia - koszty'!$E$5))</f>
        <v>0</v>
      </c>
      <c r="Y6" s="111"/>
      <c r="Z6" s="11"/>
    </row>
    <row r="7" spans="2:26 16384:16384" s="17" customFormat="1" ht="80.25" customHeight="1" x14ac:dyDescent="0.25">
      <c r="B7" s="29" t="s">
        <v>42</v>
      </c>
      <c r="C7" s="23" t="s">
        <v>26</v>
      </c>
      <c r="D7" s="23" t="s">
        <v>27</v>
      </c>
      <c r="E7" s="30" t="s">
        <v>19</v>
      </c>
      <c r="F7" s="24" t="s">
        <v>43</v>
      </c>
      <c r="G7" s="111">
        <v>1</v>
      </c>
      <c r="H7" s="23">
        <v>0.65</v>
      </c>
      <c r="I7" s="25" t="s">
        <v>44</v>
      </c>
      <c r="J7" s="25" t="s">
        <v>45</v>
      </c>
      <c r="K7" s="23">
        <v>0</v>
      </c>
      <c r="L7" s="23">
        <v>0</v>
      </c>
      <c r="M7" s="23">
        <v>0</v>
      </c>
      <c r="N7" s="23">
        <v>0.3</v>
      </c>
      <c r="O7" s="23">
        <v>0</v>
      </c>
      <c r="P7" s="23">
        <v>0.35</v>
      </c>
      <c r="Q7" s="23">
        <v>0</v>
      </c>
      <c r="R7" s="23">
        <v>0</v>
      </c>
      <c r="S7" s="23">
        <v>0</v>
      </c>
      <c r="T7" s="23"/>
      <c r="U7" s="23"/>
      <c r="V7" s="22" t="s">
        <v>899</v>
      </c>
      <c r="W7" s="111" t="s">
        <v>31</v>
      </c>
      <c r="X7" s="111">
        <f>IF(K7=0,0,IF(G7=1,'Założenia - koszty'!$D$4,'Założenia - koszty'!$E$4))+IF(Dane!L7=0,0,IF(Dane!G7=1,'Założenia - koszty'!$D$5,'Założenia - koszty'!$E$5))</f>
        <v>0</v>
      </c>
      <c r="Y7" s="111"/>
      <c r="Z7" s="11"/>
    </row>
    <row r="8" spans="2:26 16384:16384" s="17" customFormat="1" ht="78.75" customHeight="1" x14ac:dyDescent="0.25">
      <c r="B8" s="29" t="s">
        <v>25</v>
      </c>
      <c r="C8" s="23" t="s">
        <v>26</v>
      </c>
      <c r="D8" s="23" t="s">
        <v>27</v>
      </c>
      <c r="E8" s="30" t="s">
        <v>900</v>
      </c>
      <c r="F8" s="24" t="s">
        <v>46</v>
      </c>
      <c r="G8" s="111">
        <v>1</v>
      </c>
      <c r="H8" s="23">
        <v>0.1</v>
      </c>
      <c r="I8" s="25" t="s">
        <v>47</v>
      </c>
      <c r="J8" s="25" t="s">
        <v>48</v>
      </c>
      <c r="K8" s="23">
        <v>0</v>
      </c>
      <c r="L8" s="23">
        <v>0</v>
      </c>
      <c r="M8" s="23">
        <v>0</v>
      </c>
      <c r="N8" s="23">
        <v>0.1</v>
      </c>
      <c r="O8" s="23">
        <v>0</v>
      </c>
      <c r="P8" s="23">
        <v>0</v>
      </c>
      <c r="Q8" s="23">
        <v>0</v>
      </c>
      <c r="R8" s="23">
        <v>0</v>
      </c>
      <c r="S8" s="23">
        <v>0</v>
      </c>
      <c r="T8" s="23"/>
      <c r="U8" s="23"/>
      <c r="V8" s="22" t="s">
        <v>902</v>
      </c>
      <c r="W8" s="111" t="s">
        <v>31</v>
      </c>
      <c r="X8" s="111">
        <f>IF(K8=0,0,IF(G8=1,'Założenia - koszty'!$D$4,'Założenia - koszty'!$E$4))+IF(Dane!L8=0,0,IF(Dane!G8=1,'Założenia - koszty'!$D$5,'Założenia - koszty'!$E$5))</f>
        <v>0</v>
      </c>
      <c r="Y8" s="111"/>
      <c r="Z8" s="11"/>
    </row>
    <row r="9" spans="2:26 16384:16384" s="17" customFormat="1" ht="91.5" customHeight="1" x14ac:dyDescent="0.25">
      <c r="B9" s="29" t="s">
        <v>49</v>
      </c>
      <c r="C9" s="23" t="s">
        <v>26</v>
      </c>
      <c r="D9" s="23" t="s">
        <v>27</v>
      </c>
      <c r="E9" s="30" t="s">
        <v>19</v>
      </c>
      <c r="F9" s="24" t="s">
        <v>50</v>
      </c>
      <c r="G9" s="111">
        <v>1</v>
      </c>
      <c r="H9" s="23">
        <v>0.45</v>
      </c>
      <c r="I9" s="25" t="s">
        <v>51</v>
      </c>
      <c r="J9" s="25" t="s">
        <v>52</v>
      </c>
      <c r="K9" s="23">
        <v>0</v>
      </c>
      <c r="L9" s="23">
        <v>0.45</v>
      </c>
      <c r="M9" s="23">
        <v>0</v>
      </c>
      <c r="N9" s="23">
        <v>0</v>
      </c>
      <c r="O9" s="23">
        <v>0</v>
      </c>
      <c r="P9" s="23">
        <v>0</v>
      </c>
      <c r="Q9" s="23">
        <v>0</v>
      </c>
      <c r="R9" s="23">
        <v>0</v>
      </c>
      <c r="S9" s="23">
        <v>0</v>
      </c>
      <c r="T9" s="23"/>
      <c r="U9" s="23"/>
      <c r="V9" s="22" t="s">
        <v>53</v>
      </c>
      <c r="W9" s="111" t="s">
        <v>31</v>
      </c>
      <c r="X9" s="111">
        <f>IF(K9=0,0,IF(G9=1,'Założenia - koszty'!$D$4,'Założenia - koszty'!$E$4))+IF(Dane!L9=0,0,IF(Dane!G9=1,'Założenia - koszty'!$D$5,'Założenia - koszty'!$E$5))</f>
        <v>3</v>
      </c>
      <c r="Y9" s="111"/>
      <c r="Z9" s="11"/>
    </row>
    <row r="10" spans="2:26 16384:16384" s="17" customFormat="1" ht="86.25" customHeight="1" x14ac:dyDescent="0.25">
      <c r="B10" s="29" t="s">
        <v>54</v>
      </c>
      <c r="C10" s="23" t="s">
        <v>26</v>
      </c>
      <c r="D10" s="23" t="s">
        <v>27</v>
      </c>
      <c r="E10" s="30" t="s">
        <v>19</v>
      </c>
      <c r="F10" s="24" t="s">
        <v>55</v>
      </c>
      <c r="G10" s="111">
        <v>1</v>
      </c>
      <c r="H10" s="23">
        <v>0.1</v>
      </c>
      <c r="I10" s="25" t="s">
        <v>56</v>
      </c>
      <c r="J10" s="25" t="s">
        <v>57</v>
      </c>
      <c r="K10" s="23">
        <v>0</v>
      </c>
      <c r="L10" s="23">
        <v>0</v>
      </c>
      <c r="M10" s="23">
        <v>0</v>
      </c>
      <c r="N10" s="23">
        <v>0</v>
      </c>
      <c r="O10" s="23">
        <v>0</v>
      </c>
      <c r="P10" s="23">
        <v>0</v>
      </c>
      <c r="Q10" s="23">
        <v>0</v>
      </c>
      <c r="R10" s="23">
        <v>0</v>
      </c>
      <c r="S10" s="23">
        <v>0.1</v>
      </c>
      <c r="T10" s="23"/>
      <c r="U10" s="23"/>
      <c r="V10" s="22" t="s">
        <v>58</v>
      </c>
      <c r="W10" s="111" t="s">
        <v>31</v>
      </c>
      <c r="X10" s="111">
        <f>IF(K10=0,0,IF(G10=1,'Założenia - koszty'!$D$4,'Założenia - koszty'!$E$4))+IF(Dane!L10=0,0,IF(Dane!G10=1,'Założenia - koszty'!$D$5,'Założenia - koszty'!$E$5))</f>
        <v>0</v>
      </c>
      <c r="Y10" s="111"/>
      <c r="Z10" s="11"/>
    </row>
    <row r="11" spans="2:26 16384:16384" s="17" customFormat="1" ht="144" customHeight="1" x14ac:dyDescent="0.25">
      <c r="B11" s="29" t="s">
        <v>59</v>
      </c>
      <c r="C11" s="23" t="s">
        <v>26</v>
      </c>
      <c r="D11" s="23" t="s">
        <v>27</v>
      </c>
      <c r="E11" s="30" t="s">
        <v>19</v>
      </c>
      <c r="F11" s="24" t="s">
        <v>60</v>
      </c>
      <c r="G11" s="111">
        <v>1</v>
      </c>
      <c r="H11" s="23">
        <v>0.2</v>
      </c>
      <c r="I11" s="25" t="s">
        <v>61</v>
      </c>
      <c r="J11" s="25" t="s">
        <v>62</v>
      </c>
      <c r="K11" s="23">
        <v>0</v>
      </c>
      <c r="L11" s="23">
        <v>0</v>
      </c>
      <c r="M11" s="23">
        <v>0</v>
      </c>
      <c r="N11" s="23">
        <v>0</v>
      </c>
      <c r="O11" s="23">
        <v>0</v>
      </c>
      <c r="P11" s="23">
        <v>0</v>
      </c>
      <c r="Q11" s="23">
        <v>0.2</v>
      </c>
      <c r="R11" s="23">
        <v>0</v>
      </c>
      <c r="S11" s="23">
        <v>0</v>
      </c>
      <c r="T11" s="23"/>
      <c r="U11" s="23"/>
      <c r="V11" s="22" t="s">
        <v>63</v>
      </c>
      <c r="W11" s="111" t="s">
        <v>31</v>
      </c>
      <c r="X11" s="111">
        <f>IF(K11=0,0,IF(G11=1,'Założenia - koszty'!$D$4,'Założenia - koszty'!$E$4))+IF(Dane!L11=0,0,IF(Dane!G11=1,'Założenia - koszty'!$D$5,'Założenia - koszty'!$E$5))</f>
        <v>0</v>
      </c>
      <c r="Y11" s="111"/>
      <c r="Z11" s="11"/>
    </row>
    <row r="12" spans="2:26 16384:16384" s="17" customFormat="1" ht="66.75" customHeight="1" x14ac:dyDescent="0.25">
      <c r="B12" s="29" t="s">
        <v>65</v>
      </c>
      <c r="C12" s="23" t="s">
        <v>26</v>
      </c>
      <c r="D12" s="23" t="s">
        <v>27</v>
      </c>
      <c r="E12" s="30" t="s">
        <v>64</v>
      </c>
      <c r="F12" s="24" t="s">
        <v>66</v>
      </c>
      <c r="G12" s="111">
        <v>1</v>
      </c>
      <c r="H12" s="23">
        <v>1.6</v>
      </c>
      <c r="I12" s="25" t="s">
        <v>67</v>
      </c>
      <c r="J12" s="25" t="s">
        <v>68</v>
      </c>
      <c r="K12" s="23">
        <v>1.6</v>
      </c>
      <c r="L12" s="23">
        <v>0</v>
      </c>
      <c r="M12" s="23">
        <v>0</v>
      </c>
      <c r="N12" s="23">
        <v>0</v>
      </c>
      <c r="O12" s="23">
        <v>0</v>
      </c>
      <c r="P12" s="23">
        <v>0</v>
      </c>
      <c r="Q12" s="23">
        <v>0</v>
      </c>
      <c r="R12" s="23">
        <v>0</v>
      </c>
      <c r="S12" s="23">
        <v>0</v>
      </c>
      <c r="T12" s="23"/>
      <c r="U12" s="23"/>
      <c r="V12" s="22" t="s">
        <v>903</v>
      </c>
      <c r="W12" s="111" t="s">
        <v>31</v>
      </c>
      <c r="X12" s="111">
        <f>IF(K12=0,0,IF(G12=1,'Założenia - koszty'!$D$4,'Założenia - koszty'!$E$4))+IF(Dane!L12=0,0,IF(Dane!G12=1,'Założenia - koszty'!$D$5,'Założenia - koszty'!$E$5))</f>
        <v>2.5</v>
      </c>
      <c r="Y12" s="111"/>
      <c r="Z12" s="11"/>
    </row>
    <row r="13" spans="2:26 16384:16384" s="17" customFormat="1" ht="144" customHeight="1" x14ac:dyDescent="0.25">
      <c r="B13" s="29" t="s">
        <v>69</v>
      </c>
      <c r="C13" s="23" t="s">
        <v>26</v>
      </c>
      <c r="D13" s="23" t="s">
        <v>27</v>
      </c>
      <c r="E13" s="30" t="s">
        <v>70</v>
      </c>
      <c r="F13" s="24" t="s">
        <v>71</v>
      </c>
      <c r="G13" s="111">
        <v>0</v>
      </c>
      <c r="H13" s="23">
        <v>11.9</v>
      </c>
      <c r="I13" s="25" t="s">
        <v>72</v>
      </c>
      <c r="J13" s="25" t="s">
        <v>73</v>
      </c>
      <c r="K13" s="23">
        <v>11.9</v>
      </c>
      <c r="L13" s="23">
        <v>0</v>
      </c>
      <c r="M13" s="23">
        <v>0</v>
      </c>
      <c r="N13" s="23">
        <v>0</v>
      </c>
      <c r="O13" s="23">
        <v>0</v>
      </c>
      <c r="P13" s="23">
        <v>0</v>
      </c>
      <c r="Q13" s="23">
        <v>0</v>
      </c>
      <c r="R13" s="23">
        <v>0</v>
      </c>
      <c r="S13" s="23">
        <v>0</v>
      </c>
      <c r="T13" s="23"/>
      <c r="U13" s="23"/>
      <c r="V13" s="22" t="s">
        <v>74</v>
      </c>
      <c r="W13" s="111" t="s">
        <v>31</v>
      </c>
      <c r="X13" s="111">
        <f>IF(K13=0,0,IF(G13=1,'Założenia - koszty'!$D$4,'Założenia - koszty'!$E$4))+IF(Dane!L13=0,0,IF(Dane!G13=1,'Założenia - koszty'!$D$5,'Założenia - koszty'!$E$5))</f>
        <v>2.5</v>
      </c>
      <c r="Y13" s="111"/>
      <c r="Z13" s="11"/>
    </row>
    <row r="14" spans="2:26 16384:16384" s="17" customFormat="1" ht="144" customHeight="1" x14ac:dyDescent="0.25">
      <c r="B14" s="29" t="s">
        <v>75</v>
      </c>
      <c r="C14" s="23" t="s">
        <v>26</v>
      </c>
      <c r="D14" s="23" t="s">
        <v>27</v>
      </c>
      <c r="E14" s="30" t="s">
        <v>19</v>
      </c>
      <c r="F14" s="24" t="s">
        <v>76</v>
      </c>
      <c r="G14" s="111">
        <v>0</v>
      </c>
      <c r="H14" s="23">
        <v>0.1</v>
      </c>
      <c r="I14" s="25" t="s">
        <v>77</v>
      </c>
      <c r="J14" s="25" t="s">
        <v>78</v>
      </c>
      <c r="K14" s="23">
        <v>0.1</v>
      </c>
      <c r="L14" s="23">
        <v>0</v>
      </c>
      <c r="M14" s="23">
        <v>0</v>
      </c>
      <c r="N14" s="23">
        <v>0</v>
      </c>
      <c r="O14" s="23">
        <v>0</v>
      </c>
      <c r="P14" s="23">
        <v>0</v>
      </c>
      <c r="Q14" s="23">
        <v>0</v>
      </c>
      <c r="R14" s="23">
        <v>0</v>
      </c>
      <c r="S14" s="23">
        <v>0</v>
      </c>
      <c r="T14" s="23" t="s">
        <v>951</v>
      </c>
      <c r="U14" s="23" t="s">
        <v>952</v>
      </c>
      <c r="V14" s="22" t="s">
        <v>79</v>
      </c>
      <c r="W14" s="111" t="s">
        <v>31</v>
      </c>
      <c r="X14" s="111">
        <f>IF(K14=0,0,IF(G14=1,'Założenia - koszty'!$D$4,'Założenia - koszty'!$E$4))+IF(Dane!L14=0,0,IF(Dane!G14=1,'Założenia - koszty'!$D$5,'Założenia - koszty'!$E$5))</f>
        <v>2.5</v>
      </c>
      <c r="Y14" s="111"/>
      <c r="Z14" s="11" t="s">
        <v>1017</v>
      </c>
    </row>
    <row r="15" spans="2:26 16384:16384" s="17" customFormat="1" ht="144" customHeight="1" x14ac:dyDescent="0.25">
      <c r="B15" s="29" t="s">
        <v>80</v>
      </c>
      <c r="C15" s="23" t="s">
        <v>26</v>
      </c>
      <c r="D15" s="23" t="s">
        <v>27</v>
      </c>
      <c r="E15" s="30" t="s">
        <v>19</v>
      </c>
      <c r="F15" s="24" t="s">
        <v>81</v>
      </c>
      <c r="G15" s="111">
        <v>0</v>
      </c>
      <c r="H15" s="23">
        <v>2.7</v>
      </c>
      <c r="I15" s="25" t="s">
        <v>82</v>
      </c>
      <c r="J15" s="25" t="s">
        <v>83</v>
      </c>
      <c r="K15" s="23">
        <v>2.7</v>
      </c>
      <c r="L15" s="23">
        <v>0</v>
      </c>
      <c r="M15" s="23">
        <v>0</v>
      </c>
      <c r="N15" s="23">
        <v>0</v>
      </c>
      <c r="O15" s="23">
        <v>0</v>
      </c>
      <c r="P15" s="23">
        <v>0</v>
      </c>
      <c r="Q15" s="23">
        <v>0</v>
      </c>
      <c r="R15" s="23">
        <v>0</v>
      </c>
      <c r="S15" s="23">
        <v>0</v>
      </c>
      <c r="T15" s="23"/>
      <c r="U15" s="23"/>
      <c r="V15" s="22" t="s">
        <v>84</v>
      </c>
      <c r="W15" s="111" t="s">
        <v>31</v>
      </c>
      <c r="X15" s="111">
        <f>IF(K15=0,0,IF(G15=1,'Założenia - koszty'!$D$4,'Założenia - koszty'!$E$4))+IF(Dane!L15=0,0,IF(Dane!G15=1,'Założenia - koszty'!$D$5,'Założenia - koszty'!$E$5))</f>
        <v>2.5</v>
      </c>
      <c r="Y15" s="111"/>
      <c r="Z15" s="11"/>
    </row>
    <row r="16" spans="2:26 16384:16384" s="17" customFormat="1" ht="144" customHeight="1" x14ac:dyDescent="0.25">
      <c r="B16" s="29" t="s">
        <v>85</v>
      </c>
      <c r="C16" s="23" t="s">
        <v>26</v>
      </c>
      <c r="D16" s="23" t="s">
        <v>27</v>
      </c>
      <c r="E16" s="30" t="s">
        <v>19</v>
      </c>
      <c r="F16" s="24" t="s">
        <v>86</v>
      </c>
      <c r="G16" s="111">
        <v>0</v>
      </c>
      <c r="H16" s="23">
        <v>1</v>
      </c>
      <c r="I16" s="25" t="s">
        <v>87</v>
      </c>
      <c r="J16" s="25" t="s">
        <v>88</v>
      </c>
      <c r="K16" s="23">
        <v>1</v>
      </c>
      <c r="L16" s="23">
        <v>0</v>
      </c>
      <c r="M16" s="23">
        <v>0</v>
      </c>
      <c r="N16" s="23">
        <v>0</v>
      </c>
      <c r="O16" s="23">
        <v>0</v>
      </c>
      <c r="P16" s="23">
        <v>0</v>
      </c>
      <c r="Q16" s="23">
        <v>0</v>
      </c>
      <c r="R16" s="23">
        <v>0</v>
      </c>
      <c r="S16" s="23">
        <v>0</v>
      </c>
      <c r="T16" s="23" t="s">
        <v>907</v>
      </c>
      <c r="U16" s="23" t="s">
        <v>906</v>
      </c>
      <c r="V16" s="22" t="s">
        <v>89</v>
      </c>
      <c r="W16" s="111" t="s">
        <v>31</v>
      </c>
      <c r="X16" s="111">
        <f>IF(K16=0,0,IF(G16=1,'Założenia - koszty'!$D$4,'Założenia - koszty'!$E$4))+IF(Dane!L16=0,0,IF(Dane!G16=1,'Założenia - koszty'!$D$5,'Założenia - koszty'!$E$5))</f>
        <v>2.5</v>
      </c>
      <c r="Y16" s="111"/>
      <c r="Z16" s="11" t="s">
        <v>942</v>
      </c>
    </row>
    <row r="17" spans="2:26" s="17" customFormat="1" ht="144" customHeight="1" x14ac:dyDescent="0.25">
      <c r="B17" s="29" t="s">
        <v>90</v>
      </c>
      <c r="C17" s="23" t="s">
        <v>26</v>
      </c>
      <c r="D17" s="23" t="s">
        <v>27</v>
      </c>
      <c r="E17" s="30" t="s">
        <v>19</v>
      </c>
      <c r="F17" s="24" t="s">
        <v>91</v>
      </c>
      <c r="G17" s="111">
        <v>0</v>
      </c>
      <c r="H17" s="23">
        <v>2</v>
      </c>
      <c r="I17" s="25" t="s">
        <v>92</v>
      </c>
      <c r="J17" s="25" t="s">
        <v>93</v>
      </c>
      <c r="K17" s="23">
        <v>2</v>
      </c>
      <c r="L17" s="23">
        <v>0</v>
      </c>
      <c r="M17" s="23">
        <v>0</v>
      </c>
      <c r="N17" s="23">
        <v>0</v>
      </c>
      <c r="O17" s="23">
        <v>0</v>
      </c>
      <c r="P17" s="23">
        <v>0</v>
      </c>
      <c r="Q17" s="23">
        <v>0</v>
      </c>
      <c r="R17" s="23">
        <v>0</v>
      </c>
      <c r="S17" s="23">
        <v>0</v>
      </c>
      <c r="T17" s="23" t="s">
        <v>953</v>
      </c>
      <c r="U17" s="23"/>
      <c r="V17" s="22" t="s">
        <v>94</v>
      </c>
      <c r="W17" s="111" t="s">
        <v>31</v>
      </c>
      <c r="X17" s="111">
        <f>IF(K17=0,0,IF(G17=1,'Założenia - koszty'!$D$4,'Założenia - koszty'!$E$4))+IF(Dane!L17=0,0,IF(Dane!G17=1,'Założenia - koszty'!$D$5,'Założenia - koszty'!$E$5))</f>
        <v>2.5</v>
      </c>
      <c r="Y17" s="111"/>
      <c r="Z17" s="11"/>
    </row>
    <row r="18" spans="2:26" s="17" customFormat="1" ht="144" customHeight="1" x14ac:dyDescent="0.25">
      <c r="B18" s="29" t="s">
        <v>95</v>
      </c>
      <c r="C18" s="23" t="s">
        <v>26</v>
      </c>
      <c r="D18" s="23" t="s">
        <v>27</v>
      </c>
      <c r="E18" s="30" t="s">
        <v>19</v>
      </c>
      <c r="F18" s="24" t="s">
        <v>96</v>
      </c>
      <c r="G18" s="111">
        <v>1</v>
      </c>
      <c r="H18" s="23">
        <v>0.8</v>
      </c>
      <c r="I18" s="25" t="s">
        <v>97</v>
      </c>
      <c r="J18" s="25" t="s">
        <v>98</v>
      </c>
      <c r="K18" s="23">
        <v>0.8</v>
      </c>
      <c r="L18" s="23">
        <v>0</v>
      </c>
      <c r="M18" s="23">
        <v>0</v>
      </c>
      <c r="N18" s="23">
        <v>0</v>
      </c>
      <c r="O18" s="23">
        <v>0</v>
      </c>
      <c r="P18" s="23">
        <v>0</v>
      </c>
      <c r="Q18" s="23">
        <v>0</v>
      </c>
      <c r="R18" s="23">
        <v>0</v>
      </c>
      <c r="S18" s="23">
        <v>0</v>
      </c>
      <c r="T18" s="23" t="s">
        <v>99</v>
      </c>
      <c r="U18" s="23"/>
      <c r="V18" s="22" t="s">
        <v>100</v>
      </c>
      <c r="W18" s="111" t="s">
        <v>31</v>
      </c>
      <c r="X18" s="111">
        <f>IF(K18=0,0,IF(G18=1,'Założenia - koszty'!$D$4,'Założenia - koszty'!$E$4))+IF(Dane!L18=0,0,IF(Dane!G18=1,'Założenia - koszty'!$D$5,'Założenia - koszty'!$E$5))</f>
        <v>2.5</v>
      </c>
      <c r="Y18" s="111"/>
      <c r="Z18" s="11" t="s">
        <v>941</v>
      </c>
    </row>
    <row r="19" spans="2:26" s="17" customFormat="1" ht="144" customHeight="1" x14ac:dyDescent="0.25">
      <c r="B19" s="29" t="s">
        <v>101</v>
      </c>
      <c r="C19" s="23" t="s">
        <v>26</v>
      </c>
      <c r="D19" s="23" t="s">
        <v>27</v>
      </c>
      <c r="E19" s="30" t="s">
        <v>19</v>
      </c>
      <c r="F19" s="24" t="s">
        <v>102</v>
      </c>
      <c r="G19" s="111">
        <v>0</v>
      </c>
      <c r="H19" s="23">
        <v>0.9</v>
      </c>
      <c r="I19" s="25" t="s">
        <v>103</v>
      </c>
      <c r="J19" s="25" t="s">
        <v>104</v>
      </c>
      <c r="K19" s="23">
        <v>0</v>
      </c>
      <c r="L19" s="23">
        <v>0</v>
      </c>
      <c r="M19" s="23">
        <v>0.9</v>
      </c>
      <c r="N19" s="23">
        <v>0</v>
      </c>
      <c r="O19" s="23">
        <v>0</v>
      </c>
      <c r="P19" s="23">
        <v>0</v>
      </c>
      <c r="Q19" s="23">
        <v>0</v>
      </c>
      <c r="R19" s="23">
        <v>0</v>
      </c>
      <c r="S19" s="23">
        <v>0</v>
      </c>
      <c r="T19" s="23"/>
      <c r="U19" s="23" t="s">
        <v>105</v>
      </c>
      <c r="V19" s="22" t="s">
        <v>106</v>
      </c>
      <c r="W19" s="111" t="s">
        <v>31</v>
      </c>
      <c r="X19" s="111">
        <f>IF(K19=0,0,IF(G19=1,'Założenia - koszty'!$D$4,'Założenia - koszty'!$E$4))+IF(Dane!L19=0,0,IF(Dane!G19=1,'Założenia - koszty'!$D$5,'Założenia - koszty'!$E$5))</f>
        <v>0</v>
      </c>
      <c r="Y19" s="111">
        <v>5</v>
      </c>
      <c r="Z19" s="11" t="s">
        <v>936</v>
      </c>
    </row>
    <row r="20" spans="2:26" s="17" customFormat="1" ht="144" customHeight="1" x14ac:dyDescent="0.25">
      <c r="B20" s="29" t="s">
        <v>107</v>
      </c>
      <c r="C20" s="23" t="s">
        <v>26</v>
      </c>
      <c r="D20" s="23" t="s">
        <v>27</v>
      </c>
      <c r="E20" s="30" t="s">
        <v>19</v>
      </c>
      <c r="F20" s="24" t="s">
        <v>108</v>
      </c>
      <c r="G20" s="111">
        <v>0</v>
      </c>
      <c r="H20" s="23">
        <v>0.45</v>
      </c>
      <c r="I20" s="25" t="s">
        <v>109</v>
      </c>
      <c r="J20" s="25" t="s">
        <v>110</v>
      </c>
      <c r="K20" s="23">
        <v>0.45</v>
      </c>
      <c r="L20" s="23">
        <v>0</v>
      </c>
      <c r="M20" s="23">
        <v>0</v>
      </c>
      <c r="N20" s="23">
        <v>0</v>
      </c>
      <c r="O20" s="23">
        <v>0</v>
      </c>
      <c r="P20" s="23">
        <v>0</v>
      </c>
      <c r="Q20" s="23">
        <v>0</v>
      </c>
      <c r="R20" s="23">
        <v>0</v>
      </c>
      <c r="S20" s="23">
        <v>0</v>
      </c>
      <c r="T20" s="23"/>
      <c r="U20" s="23"/>
      <c r="V20" s="22" t="s">
        <v>111</v>
      </c>
      <c r="W20" s="111" t="s">
        <v>31</v>
      </c>
      <c r="X20" s="111">
        <f>IF(K20=0,0,IF(G20=1,'Założenia - koszty'!$D$4,'Założenia - koszty'!$E$4))+IF(Dane!L20=0,0,IF(Dane!G20=1,'Założenia - koszty'!$D$5,'Założenia - koszty'!$E$5))</f>
        <v>2.5</v>
      </c>
      <c r="Y20" s="111"/>
      <c r="Z20" s="11"/>
    </row>
    <row r="21" spans="2:26" s="17" customFormat="1" ht="144" customHeight="1" x14ac:dyDescent="0.25">
      <c r="B21" s="29" t="s">
        <v>112</v>
      </c>
      <c r="C21" s="23" t="s">
        <v>26</v>
      </c>
      <c r="D21" s="23" t="s">
        <v>113</v>
      </c>
      <c r="E21" s="30" t="s">
        <v>19</v>
      </c>
      <c r="F21" s="24" t="s">
        <v>114</v>
      </c>
      <c r="G21" s="111">
        <v>0</v>
      </c>
      <c r="H21" s="23">
        <v>1.1000000000000001</v>
      </c>
      <c r="I21" s="25" t="s">
        <v>115</v>
      </c>
      <c r="J21" s="25" t="s">
        <v>110</v>
      </c>
      <c r="K21" s="23">
        <v>1.1000000000000001</v>
      </c>
      <c r="L21" s="23">
        <v>0</v>
      </c>
      <c r="M21" s="23">
        <v>0</v>
      </c>
      <c r="N21" s="23">
        <v>0</v>
      </c>
      <c r="O21" s="23">
        <v>0</v>
      </c>
      <c r="P21" s="23">
        <v>0</v>
      </c>
      <c r="Q21" s="23">
        <v>0</v>
      </c>
      <c r="R21" s="23">
        <v>0</v>
      </c>
      <c r="S21" s="23">
        <v>0</v>
      </c>
      <c r="T21" s="23"/>
      <c r="U21" s="23"/>
      <c r="V21" s="22" t="s">
        <v>116</v>
      </c>
      <c r="W21" s="111" t="s">
        <v>31</v>
      </c>
      <c r="X21" s="111">
        <f>IF(K21=0,0,IF(G21=1,'Założenia - koszty'!$D$4,'Założenia - koszty'!$E$4))+IF(Dane!L21=0,0,IF(Dane!G21=1,'Założenia - koszty'!$D$5,'Założenia - koszty'!$E$5))</f>
        <v>2.5</v>
      </c>
      <c r="Y21" s="111"/>
      <c r="Z21" s="11"/>
    </row>
    <row r="22" spans="2:26" s="17" customFormat="1" ht="144" customHeight="1" x14ac:dyDescent="0.25">
      <c r="B22" s="29" t="s">
        <v>117</v>
      </c>
      <c r="C22" s="23" t="s">
        <v>26</v>
      </c>
      <c r="D22" s="23" t="s">
        <v>113</v>
      </c>
      <c r="E22" s="30" t="s">
        <v>19</v>
      </c>
      <c r="F22" s="24" t="s">
        <v>118</v>
      </c>
      <c r="G22" s="111">
        <v>1</v>
      </c>
      <c r="H22" s="23">
        <v>0.1</v>
      </c>
      <c r="I22" s="25" t="s">
        <v>119</v>
      </c>
      <c r="J22" s="25" t="s">
        <v>120</v>
      </c>
      <c r="K22" s="23">
        <v>0</v>
      </c>
      <c r="L22" s="23">
        <v>0.1</v>
      </c>
      <c r="M22" s="23">
        <v>0</v>
      </c>
      <c r="N22" s="23">
        <v>0</v>
      </c>
      <c r="O22" s="23">
        <v>0</v>
      </c>
      <c r="P22" s="23">
        <v>0</v>
      </c>
      <c r="Q22" s="23">
        <v>0</v>
      </c>
      <c r="R22" s="23">
        <v>0</v>
      </c>
      <c r="S22" s="23">
        <v>0</v>
      </c>
      <c r="T22" s="23" t="s">
        <v>957</v>
      </c>
      <c r="U22" s="23" t="s">
        <v>889</v>
      </c>
      <c r="V22" s="22" t="s">
        <v>121</v>
      </c>
      <c r="W22" s="111" t="s">
        <v>31</v>
      </c>
      <c r="X22" s="111">
        <f>IF(K22=0,0,IF(G22=1,'Założenia - koszty'!$D$4,'Założenia - koszty'!$E$4))+IF(Dane!L22=0,0,IF(Dane!G22=1,'Założenia - koszty'!$D$5,'Założenia - koszty'!$E$5))</f>
        <v>3</v>
      </c>
      <c r="Y22" s="111"/>
      <c r="Z22" s="11"/>
    </row>
    <row r="23" spans="2:26" s="17" customFormat="1" ht="144" customHeight="1" x14ac:dyDescent="0.25">
      <c r="B23" s="29" t="s">
        <v>122</v>
      </c>
      <c r="C23" s="23" t="s">
        <v>26</v>
      </c>
      <c r="D23" s="23" t="s">
        <v>113</v>
      </c>
      <c r="E23" s="30" t="s">
        <v>19</v>
      </c>
      <c r="F23" s="24" t="s">
        <v>123</v>
      </c>
      <c r="G23" s="111">
        <v>1</v>
      </c>
      <c r="H23" s="23">
        <v>0.45</v>
      </c>
      <c r="I23" s="25" t="s">
        <v>124</v>
      </c>
      <c r="J23" s="25" t="s">
        <v>125</v>
      </c>
      <c r="K23" s="23">
        <v>0</v>
      </c>
      <c r="L23" s="23">
        <v>0</v>
      </c>
      <c r="M23" s="23">
        <v>0</v>
      </c>
      <c r="N23" s="23">
        <v>0</v>
      </c>
      <c r="O23" s="23">
        <v>0</v>
      </c>
      <c r="P23" s="23">
        <v>0</v>
      </c>
      <c r="Q23" s="23">
        <v>0</v>
      </c>
      <c r="R23" s="23">
        <v>0</v>
      </c>
      <c r="S23" s="23">
        <v>0.45</v>
      </c>
      <c r="T23" s="23"/>
      <c r="U23" s="23"/>
      <c r="V23" s="22" t="s">
        <v>126</v>
      </c>
      <c r="W23" s="111" t="s">
        <v>31</v>
      </c>
      <c r="X23" s="111">
        <f>IF(K23=0,0,IF(G23=1,'Założenia - koszty'!$D$4,'Założenia - koszty'!$E$4))+IF(Dane!L23=0,0,IF(Dane!G23=1,'Założenia - koszty'!$D$5,'Założenia - koszty'!$E$5))</f>
        <v>0</v>
      </c>
      <c r="Y23" s="111"/>
      <c r="Z23" s="11"/>
    </row>
    <row r="24" spans="2:26" s="17" customFormat="1" ht="144" customHeight="1" x14ac:dyDescent="0.25">
      <c r="B24" s="29" t="s">
        <v>127</v>
      </c>
      <c r="C24" s="23" t="s">
        <v>26</v>
      </c>
      <c r="D24" s="23" t="s">
        <v>113</v>
      </c>
      <c r="E24" s="30" t="s">
        <v>19</v>
      </c>
      <c r="F24" s="24" t="s">
        <v>128</v>
      </c>
      <c r="G24" s="111">
        <v>0</v>
      </c>
      <c r="H24" s="23">
        <v>3.9</v>
      </c>
      <c r="I24" s="25" t="s">
        <v>129</v>
      </c>
      <c r="J24" s="25" t="s">
        <v>130</v>
      </c>
      <c r="K24" s="23">
        <v>3.9</v>
      </c>
      <c r="L24" s="23">
        <v>0</v>
      </c>
      <c r="M24" s="23">
        <v>0</v>
      </c>
      <c r="N24" s="23">
        <v>0</v>
      </c>
      <c r="O24" s="23">
        <v>0</v>
      </c>
      <c r="P24" s="23">
        <v>0</v>
      </c>
      <c r="Q24" s="23">
        <v>0</v>
      </c>
      <c r="R24" s="23">
        <v>0</v>
      </c>
      <c r="S24" s="23">
        <v>0</v>
      </c>
      <c r="T24" s="23"/>
      <c r="U24" s="23"/>
      <c r="V24" s="22" t="s">
        <v>131</v>
      </c>
      <c r="W24" s="111" t="s">
        <v>31</v>
      </c>
      <c r="X24" s="111">
        <f>IF(K24=0,0,IF(G24=1,'Założenia - koszty'!$D$4,'Założenia - koszty'!$E$4))+IF(Dane!L24=0,0,IF(Dane!G24=1,'Założenia - koszty'!$D$5,'Założenia - koszty'!$E$5))</f>
        <v>2.5</v>
      </c>
      <c r="Y24" s="111"/>
      <c r="Z24" s="11"/>
    </row>
    <row r="25" spans="2:26" s="17" customFormat="1" ht="144" customHeight="1" x14ac:dyDescent="0.25">
      <c r="B25" s="29" t="s">
        <v>132</v>
      </c>
      <c r="C25" s="23" t="s">
        <v>26</v>
      </c>
      <c r="D25" s="23" t="s">
        <v>113</v>
      </c>
      <c r="E25" s="30" t="s">
        <v>19</v>
      </c>
      <c r="F25" s="24" t="s">
        <v>133</v>
      </c>
      <c r="G25" s="111">
        <v>1</v>
      </c>
      <c r="H25" s="23">
        <v>0.2</v>
      </c>
      <c r="I25" s="25" t="s">
        <v>134</v>
      </c>
      <c r="J25" s="25" t="s">
        <v>135</v>
      </c>
      <c r="K25" s="23">
        <v>0</v>
      </c>
      <c r="L25" s="23">
        <v>0</v>
      </c>
      <c r="M25" s="23">
        <v>0</v>
      </c>
      <c r="N25" s="23">
        <v>0</v>
      </c>
      <c r="O25" s="23">
        <v>0</v>
      </c>
      <c r="P25" s="23">
        <v>0</v>
      </c>
      <c r="Q25" s="23">
        <v>0</v>
      </c>
      <c r="R25" s="23">
        <v>0</v>
      </c>
      <c r="S25" s="23">
        <v>0.2</v>
      </c>
      <c r="T25" s="23"/>
      <c r="U25" s="23"/>
      <c r="V25" s="22" t="s">
        <v>136</v>
      </c>
      <c r="W25" s="111" t="s">
        <v>31</v>
      </c>
      <c r="X25" s="111">
        <f>IF(K25=0,0,IF(G25=1,'Założenia - koszty'!$D$4,'Założenia - koszty'!$E$4))+IF(Dane!L25=0,0,IF(Dane!G25=1,'Założenia - koszty'!$D$5,'Założenia - koszty'!$E$5))</f>
        <v>0</v>
      </c>
      <c r="Y25" s="111"/>
      <c r="Z25" s="11"/>
    </row>
    <row r="26" spans="2:26" s="17" customFormat="1" ht="144" customHeight="1" x14ac:dyDescent="0.25">
      <c r="B26" s="29" t="s">
        <v>137</v>
      </c>
      <c r="C26" s="23" t="s">
        <v>26</v>
      </c>
      <c r="D26" s="23" t="s">
        <v>113</v>
      </c>
      <c r="E26" s="30" t="s">
        <v>19</v>
      </c>
      <c r="F26" s="24" t="s">
        <v>138</v>
      </c>
      <c r="G26" s="111">
        <v>0</v>
      </c>
      <c r="H26" s="23">
        <v>4.2</v>
      </c>
      <c r="I26" s="25" t="s">
        <v>139</v>
      </c>
      <c r="J26" s="25" t="s">
        <v>140</v>
      </c>
      <c r="K26" s="23">
        <v>4.2</v>
      </c>
      <c r="L26" s="23">
        <v>0</v>
      </c>
      <c r="M26" s="23">
        <v>0</v>
      </c>
      <c r="N26" s="23">
        <v>0</v>
      </c>
      <c r="O26" s="23">
        <v>0</v>
      </c>
      <c r="P26" s="23">
        <v>0</v>
      </c>
      <c r="Q26" s="23">
        <v>0</v>
      </c>
      <c r="R26" s="23">
        <v>0</v>
      </c>
      <c r="S26" s="23">
        <v>0</v>
      </c>
      <c r="T26" s="23" t="s">
        <v>1051</v>
      </c>
      <c r="U26" s="23"/>
      <c r="V26" s="22" t="s">
        <v>141</v>
      </c>
      <c r="W26" s="111" t="s">
        <v>31</v>
      </c>
      <c r="X26" s="111">
        <f>IF(K26=0,0,IF(G26=1,'Założenia - koszty'!$D$4,'Założenia - koszty'!$E$4))+IF(Dane!L26=0,0,IF(Dane!G26=1,'Założenia - koszty'!$D$5,'Założenia - koszty'!$E$5))</f>
        <v>2.5</v>
      </c>
      <c r="Y26" s="111"/>
      <c r="Z26" s="11" t="s">
        <v>942</v>
      </c>
    </row>
    <row r="27" spans="2:26" s="17" customFormat="1" ht="144" customHeight="1" x14ac:dyDescent="0.25">
      <c r="B27" s="29" t="s">
        <v>142</v>
      </c>
      <c r="C27" s="23" t="s">
        <v>26</v>
      </c>
      <c r="D27" s="23" t="s">
        <v>113</v>
      </c>
      <c r="E27" s="30" t="s">
        <v>958</v>
      </c>
      <c r="F27" s="24" t="s">
        <v>143</v>
      </c>
      <c r="G27" s="111">
        <v>0</v>
      </c>
      <c r="H27" s="23">
        <v>0.2</v>
      </c>
      <c r="I27" s="25" t="s">
        <v>144</v>
      </c>
      <c r="J27" s="25" t="s">
        <v>145</v>
      </c>
      <c r="K27" s="23">
        <v>0.2</v>
      </c>
      <c r="L27" s="23">
        <v>0</v>
      </c>
      <c r="M27" s="23">
        <v>0</v>
      </c>
      <c r="N27" s="23">
        <v>0</v>
      </c>
      <c r="O27" s="23">
        <v>0</v>
      </c>
      <c r="P27" s="23">
        <v>0</v>
      </c>
      <c r="Q27" s="23">
        <v>0</v>
      </c>
      <c r="R27" s="23">
        <v>0</v>
      </c>
      <c r="S27" s="23">
        <v>0</v>
      </c>
      <c r="T27" s="23" t="s">
        <v>151</v>
      </c>
      <c r="U27" s="23" t="s">
        <v>908</v>
      </c>
      <c r="V27" s="22" t="s">
        <v>146</v>
      </c>
      <c r="W27" s="111" t="s">
        <v>31</v>
      </c>
      <c r="X27" s="111">
        <f>IF(K27=0,0,IF(G27=1,'Założenia - koszty'!$D$4,'Założenia - koszty'!$E$4))+IF(Dane!L27=0,0,IF(Dane!G27=1,'Założenia - koszty'!$D$5,'Założenia - koszty'!$E$5))</f>
        <v>2.5</v>
      </c>
      <c r="Y27" s="111"/>
      <c r="Z27" s="11" t="s">
        <v>943</v>
      </c>
    </row>
    <row r="28" spans="2:26" s="17" customFormat="1" ht="144" customHeight="1" x14ac:dyDescent="0.25">
      <c r="B28" s="29" t="s">
        <v>147</v>
      </c>
      <c r="C28" s="23" t="s">
        <v>26</v>
      </c>
      <c r="D28" s="23" t="s">
        <v>113</v>
      </c>
      <c r="E28" s="30" t="s">
        <v>19</v>
      </c>
      <c r="F28" s="24" t="s">
        <v>148</v>
      </c>
      <c r="G28" s="111">
        <v>0</v>
      </c>
      <c r="H28" s="23">
        <v>1.1000000000000001</v>
      </c>
      <c r="I28" s="25" t="s">
        <v>149</v>
      </c>
      <c r="J28" s="25" t="s">
        <v>150</v>
      </c>
      <c r="K28" s="23">
        <v>1.1000000000000001</v>
      </c>
      <c r="L28" s="23">
        <v>0</v>
      </c>
      <c r="M28" s="23">
        <v>0</v>
      </c>
      <c r="N28" s="23">
        <v>0</v>
      </c>
      <c r="O28" s="23">
        <v>0</v>
      </c>
      <c r="P28" s="23">
        <v>0</v>
      </c>
      <c r="Q28" s="23">
        <v>0</v>
      </c>
      <c r="R28" s="23">
        <v>0</v>
      </c>
      <c r="S28" s="23">
        <v>0</v>
      </c>
      <c r="T28" s="23" t="s">
        <v>151</v>
      </c>
      <c r="U28" s="23"/>
      <c r="V28" s="22" t="s">
        <v>152</v>
      </c>
      <c r="W28" s="111" t="s">
        <v>31</v>
      </c>
      <c r="X28" s="111">
        <f>IF(K28=0,0,IF(G28=1,'Założenia - koszty'!$D$4,'Założenia - koszty'!$E$4))+IF(Dane!L28=0,0,IF(Dane!G28=1,'Założenia - koszty'!$D$5,'Założenia - koszty'!$E$5))</f>
        <v>2.5</v>
      </c>
      <c r="Y28" s="111"/>
      <c r="Z28" s="11"/>
    </row>
    <row r="29" spans="2:26" s="17" customFormat="1" ht="144" customHeight="1" x14ac:dyDescent="0.25">
      <c r="B29" s="29" t="s">
        <v>153</v>
      </c>
      <c r="C29" s="23" t="s">
        <v>26</v>
      </c>
      <c r="D29" s="23" t="s">
        <v>113</v>
      </c>
      <c r="E29" s="30" t="s">
        <v>19</v>
      </c>
      <c r="F29" s="24" t="s">
        <v>154</v>
      </c>
      <c r="G29" s="111">
        <v>1</v>
      </c>
      <c r="H29" s="23">
        <v>0.75</v>
      </c>
      <c r="I29" s="25" t="s">
        <v>155</v>
      </c>
      <c r="J29" s="25" t="s">
        <v>156</v>
      </c>
      <c r="K29" s="23">
        <v>0</v>
      </c>
      <c r="L29" s="23">
        <v>0</v>
      </c>
      <c r="M29" s="23">
        <v>0</v>
      </c>
      <c r="N29" s="23">
        <v>0</v>
      </c>
      <c r="O29" s="23">
        <v>0</v>
      </c>
      <c r="P29" s="23">
        <v>0</v>
      </c>
      <c r="Q29" s="23">
        <v>0</v>
      </c>
      <c r="R29" s="23">
        <v>0</v>
      </c>
      <c r="S29" s="23">
        <v>0.75</v>
      </c>
      <c r="T29" s="23"/>
      <c r="U29" s="23" t="s">
        <v>157</v>
      </c>
      <c r="V29" s="22" t="s">
        <v>959</v>
      </c>
      <c r="W29" s="111" t="s">
        <v>31</v>
      </c>
      <c r="X29" s="111">
        <f>IF(K29=0,0,IF(G29=1,'Założenia - koszty'!$D$4,'Założenia - koszty'!$E$4))+IF(Dane!L29=0,0,IF(Dane!G29=1,'Założenia - koszty'!$D$5,'Założenia - koszty'!$E$5))</f>
        <v>0</v>
      </c>
      <c r="Y29" s="111"/>
      <c r="Z29" s="11"/>
    </row>
    <row r="30" spans="2:26" s="17" customFormat="1" ht="144" customHeight="1" x14ac:dyDescent="0.25">
      <c r="B30" s="29" t="s">
        <v>158</v>
      </c>
      <c r="C30" s="23" t="s">
        <v>26</v>
      </c>
      <c r="D30" s="23" t="s">
        <v>113</v>
      </c>
      <c r="E30" s="30" t="s">
        <v>19</v>
      </c>
      <c r="F30" s="24" t="s">
        <v>159</v>
      </c>
      <c r="G30" s="111">
        <v>1</v>
      </c>
      <c r="H30" s="23">
        <v>0.35</v>
      </c>
      <c r="I30" s="25" t="s">
        <v>160</v>
      </c>
      <c r="J30" s="25" t="s">
        <v>161</v>
      </c>
      <c r="K30" s="23">
        <v>0</v>
      </c>
      <c r="L30" s="23">
        <v>0.3</v>
      </c>
      <c r="M30" s="23">
        <v>0</v>
      </c>
      <c r="N30" s="23">
        <v>0</v>
      </c>
      <c r="O30" s="23">
        <v>0</v>
      </c>
      <c r="P30" s="23">
        <v>0</v>
      </c>
      <c r="Q30" s="23">
        <v>0</v>
      </c>
      <c r="R30" s="23">
        <v>0</v>
      </c>
      <c r="S30" s="23">
        <v>0.05</v>
      </c>
      <c r="T30" s="53"/>
      <c r="U30" s="23" t="s">
        <v>162</v>
      </c>
      <c r="V30" s="22" t="s">
        <v>163</v>
      </c>
      <c r="W30" s="111" t="s">
        <v>31</v>
      </c>
      <c r="X30" s="111">
        <f>IF(K30=0,0,IF(G30=1,'Założenia - koszty'!$D$4,'Założenia - koszty'!$E$4))+IF(Dane!L30=0,0,IF(Dane!G30=1,'Założenia - koszty'!$D$5,'Założenia - koszty'!$E$5))</f>
        <v>3</v>
      </c>
      <c r="Y30" s="111"/>
      <c r="Z30" s="11"/>
    </row>
    <row r="31" spans="2:26" s="17" customFormat="1" ht="144" customHeight="1" x14ac:dyDescent="0.25">
      <c r="B31" s="29" t="s">
        <v>164</v>
      </c>
      <c r="C31" s="23" t="s">
        <v>26</v>
      </c>
      <c r="D31" s="23" t="s">
        <v>113</v>
      </c>
      <c r="E31" s="30" t="s">
        <v>19</v>
      </c>
      <c r="F31" s="24" t="s">
        <v>165</v>
      </c>
      <c r="G31" s="111">
        <v>1</v>
      </c>
      <c r="H31" s="23">
        <v>0.45</v>
      </c>
      <c r="I31" s="25" t="s">
        <v>166</v>
      </c>
      <c r="J31" s="25" t="s">
        <v>167</v>
      </c>
      <c r="K31" s="23">
        <v>0</v>
      </c>
      <c r="L31" s="23">
        <v>0.45</v>
      </c>
      <c r="M31" s="23">
        <v>0</v>
      </c>
      <c r="N31" s="23">
        <v>0</v>
      </c>
      <c r="O31" s="23">
        <v>0</v>
      </c>
      <c r="P31" s="23">
        <v>0</v>
      </c>
      <c r="Q31" s="23">
        <v>0</v>
      </c>
      <c r="R31" s="23">
        <v>0</v>
      </c>
      <c r="S31" s="23">
        <v>0</v>
      </c>
      <c r="T31" s="23"/>
      <c r="U31" s="23"/>
      <c r="V31" s="22" t="s">
        <v>168</v>
      </c>
      <c r="W31" s="111" t="s">
        <v>31</v>
      </c>
      <c r="X31" s="111">
        <f>IF(K31=0,0,IF(G31=1,'Założenia - koszty'!$D$4,'Założenia - koszty'!$E$4))+IF(Dane!L31=0,0,IF(Dane!G31=1,'Założenia - koszty'!$D$5,'Założenia - koszty'!$E$5))</f>
        <v>3</v>
      </c>
      <c r="Y31" s="111"/>
      <c r="Z31" s="11"/>
    </row>
    <row r="32" spans="2:26" s="17" customFormat="1" ht="144" customHeight="1" x14ac:dyDescent="0.25">
      <c r="B32" s="29" t="s">
        <v>169</v>
      </c>
      <c r="C32" s="23" t="s">
        <v>26</v>
      </c>
      <c r="D32" s="23" t="s">
        <v>113</v>
      </c>
      <c r="E32" s="30" t="s">
        <v>961</v>
      </c>
      <c r="F32" s="24" t="s">
        <v>170</v>
      </c>
      <c r="G32" s="111">
        <v>1</v>
      </c>
      <c r="H32" s="23">
        <v>0.05</v>
      </c>
      <c r="I32" s="25" t="s">
        <v>171</v>
      </c>
      <c r="J32" s="25" t="s">
        <v>172</v>
      </c>
      <c r="K32" s="23">
        <v>0</v>
      </c>
      <c r="L32" s="23">
        <v>0.05</v>
      </c>
      <c r="M32" s="23">
        <v>0</v>
      </c>
      <c r="N32" s="23">
        <v>0</v>
      </c>
      <c r="O32" s="23">
        <v>0</v>
      </c>
      <c r="P32" s="23">
        <v>0</v>
      </c>
      <c r="Q32" s="23">
        <v>0</v>
      </c>
      <c r="R32" s="23">
        <v>0</v>
      </c>
      <c r="S32" s="23">
        <v>0</v>
      </c>
      <c r="T32" s="23" t="s">
        <v>960</v>
      </c>
      <c r="U32" s="23"/>
      <c r="V32" s="22" t="s">
        <v>173</v>
      </c>
      <c r="W32" s="111" t="s">
        <v>31</v>
      </c>
      <c r="X32" s="111">
        <f>IF(K32=0,0,IF(G32=1,'Założenia - koszty'!$D$4,'Założenia - koszty'!$E$4))+IF(Dane!L32=0,0,IF(Dane!G32=1,'Założenia - koszty'!$D$5,'Założenia - koszty'!$E$5))</f>
        <v>3</v>
      </c>
      <c r="Y32" s="111"/>
      <c r="Z32" s="11"/>
    </row>
    <row r="33" spans="2:26" s="17" customFormat="1" ht="144" customHeight="1" x14ac:dyDescent="0.25">
      <c r="B33" s="29" t="s">
        <v>174</v>
      </c>
      <c r="C33" s="23" t="s">
        <v>26</v>
      </c>
      <c r="D33" s="23" t="s">
        <v>113</v>
      </c>
      <c r="E33" s="30" t="s">
        <v>19</v>
      </c>
      <c r="F33" s="24" t="s">
        <v>175</v>
      </c>
      <c r="G33" s="111">
        <v>0</v>
      </c>
      <c r="H33" s="23">
        <v>0.35</v>
      </c>
      <c r="I33" s="25" t="s">
        <v>176</v>
      </c>
      <c r="J33" s="25" t="s">
        <v>177</v>
      </c>
      <c r="K33" s="23">
        <v>0</v>
      </c>
      <c r="L33" s="23">
        <v>0</v>
      </c>
      <c r="M33" s="23">
        <v>0.35</v>
      </c>
      <c r="N33" s="23">
        <v>0</v>
      </c>
      <c r="O33" s="23">
        <v>0</v>
      </c>
      <c r="P33" s="23">
        <v>0</v>
      </c>
      <c r="Q33" s="23">
        <v>0</v>
      </c>
      <c r="R33" s="23">
        <v>0</v>
      </c>
      <c r="S33" s="23">
        <v>0</v>
      </c>
      <c r="T33" s="23"/>
      <c r="U33" s="23"/>
      <c r="V33" s="22" t="s">
        <v>178</v>
      </c>
      <c r="W33" s="111" t="s">
        <v>31</v>
      </c>
      <c r="X33" s="111">
        <f>IF(K33=0,0,IF(G33=1,'Założenia - koszty'!$D$4,'Założenia - koszty'!$E$4))+IF(Dane!L33=0,0,IF(Dane!G33=1,'Założenia - koszty'!$D$5,'Założenia - koszty'!$E$5))</f>
        <v>0</v>
      </c>
      <c r="Y33" s="111">
        <v>4.5</v>
      </c>
      <c r="Z33" s="11"/>
    </row>
    <row r="34" spans="2:26" s="17" customFormat="1" ht="144" customHeight="1" x14ac:dyDescent="0.25">
      <c r="B34" s="29" t="s">
        <v>179</v>
      </c>
      <c r="C34" s="23" t="s">
        <v>26</v>
      </c>
      <c r="D34" s="23" t="s">
        <v>113</v>
      </c>
      <c r="E34" s="30" t="s">
        <v>19</v>
      </c>
      <c r="F34" s="24" t="s">
        <v>180</v>
      </c>
      <c r="G34" s="111">
        <v>0</v>
      </c>
      <c r="H34" s="23">
        <v>4.05</v>
      </c>
      <c r="I34" s="25" t="s">
        <v>181</v>
      </c>
      <c r="J34" s="25" t="s">
        <v>182</v>
      </c>
      <c r="K34" s="23">
        <v>4</v>
      </c>
      <c r="L34" s="23">
        <v>0</v>
      </c>
      <c r="M34" s="23">
        <v>0</v>
      </c>
      <c r="N34" s="23">
        <v>0</v>
      </c>
      <c r="O34" s="23">
        <v>0</v>
      </c>
      <c r="P34" s="23">
        <v>0</v>
      </c>
      <c r="Q34" s="23">
        <v>0</v>
      </c>
      <c r="R34" s="23">
        <v>0</v>
      </c>
      <c r="S34" s="23">
        <v>0.05</v>
      </c>
      <c r="T34" s="23"/>
      <c r="U34" s="23"/>
      <c r="V34" s="22" t="s">
        <v>184</v>
      </c>
      <c r="W34" s="111" t="s">
        <v>31</v>
      </c>
      <c r="X34" s="111">
        <f>IF(K34=0,0,IF(G34=1,'Założenia - koszty'!$D$4,'Założenia - koszty'!$E$4))+IF(Dane!L34=0,0,IF(Dane!G34=1,'Założenia - koszty'!$D$5,'Założenia - koszty'!$E$5))</f>
        <v>2.5</v>
      </c>
      <c r="Y34" s="111"/>
      <c r="Z34" s="11"/>
    </row>
    <row r="35" spans="2:26" s="17" customFormat="1" ht="144" customHeight="1" x14ac:dyDescent="0.25">
      <c r="B35" s="29" t="s">
        <v>185</v>
      </c>
      <c r="C35" s="23" t="s">
        <v>26</v>
      </c>
      <c r="D35" s="23" t="s">
        <v>186</v>
      </c>
      <c r="E35" s="30" t="s">
        <v>19</v>
      </c>
      <c r="F35" s="24" t="s">
        <v>187</v>
      </c>
      <c r="G35" s="111">
        <v>0</v>
      </c>
      <c r="H35" s="23">
        <v>4.3</v>
      </c>
      <c r="I35" s="25" t="s">
        <v>188</v>
      </c>
      <c r="J35" s="25" t="s">
        <v>189</v>
      </c>
      <c r="K35" s="23">
        <v>4.3</v>
      </c>
      <c r="L35" s="23">
        <v>0</v>
      </c>
      <c r="M35" s="23">
        <v>0</v>
      </c>
      <c r="N35" s="23">
        <v>0</v>
      </c>
      <c r="O35" s="23">
        <v>0</v>
      </c>
      <c r="P35" s="23">
        <v>0</v>
      </c>
      <c r="Q35" s="23">
        <v>0</v>
      </c>
      <c r="R35" s="23">
        <v>0</v>
      </c>
      <c r="S35" s="23">
        <v>0</v>
      </c>
      <c r="T35" s="23"/>
      <c r="U35" s="23"/>
      <c r="V35" s="22" t="s">
        <v>190</v>
      </c>
      <c r="W35" s="111" t="s">
        <v>31</v>
      </c>
      <c r="X35" s="111">
        <f>IF(K35=0,0,IF(G35=1,'Założenia - koszty'!$D$4,'Założenia - koszty'!$E$4))+IF(Dane!L35=0,0,IF(Dane!G35=1,'Założenia - koszty'!$D$5,'Założenia - koszty'!$E$5))</f>
        <v>2.5</v>
      </c>
      <c r="Y35" s="111"/>
      <c r="Z35" s="11"/>
    </row>
    <row r="36" spans="2:26" s="17" customFormat="1" ht="144" customHeight="1" x14ac:dyDescent="0.25">
      <c r="B36" s="43" t="s">
        <v>191</v>
      </c>
      <c r="C36" s="23" t="s">
        <v>26</v>
      </c>
      <c r="D36" s="23" t="s">
        <v>186</v>
      </c>
      <c r="E36" s="30" t="s">
        <v>19</v>
      </c>
      <c r="F36" s="24" t="s">
        <v>192</v>
      </c>
      <c r="G36" s="111">
        <v>0</v>
      </c>
      <c r="H36" s="23">
        <v>2</v>
      </c>
      <c r="I36" s="25" t="s">
        <v>193</v>
      </c>
      <c r="J36" s="25" t="s">
        <v>194</v>
      </c>
      <c r="K36" s="23">
        <v>1.8</v>
      </c>
      <c r="L36" s="23">
        <v>0</v>
      </c>
      <c r="M36" s="23">
        <v>0</v>
      </c>
      <c r="N36" s="23">
        <v>0</v>
      </c>
      <c r="O36" s="23">
        <v>0</v>
      </c>
      <c r="P36" s="23">
        <v>0</v>
      </c>
      <c r="Q36" s="23">
        <v>0</v>
      </c>
      <c r="R36" s="23">
        <v>0</v>
      </c>
      <c r="S36" s="23">
        <v>0.2</v>
      </c>
      <c r="T36" s="23"/>
      <c r="U36" s="23" t="s">
        <v>909</v>
      </c>
      <c r="V36" s="22" t="s">
        <v>195</v>
      </c>
      <c r="W36" s="111" t="s">
        <v>31</v>
      </c>
      <c r="X36" s="111">
        <f>IF(K36=0,0,IF(G36=1,'Założenia - koszty'!$D$4,'Założenia - koszty'!$E$4))+IF(Dane!L36=0,0,IF(Dane!G36=1,'Założenia - koszty'!$D$5,'Założenia - koszty'!$E$5))</f>
        <v>2.5</v>
      </c>
      <c r="Y36" s="111"/>
      <c r="Z36" s="11"/>
    </row>
    <row r="37" spans="2:26" s="17" customFormat="1" ht="144" customHeight="1" x14ac:dyDescent="0.25">
      <c r="B37" s="29" t="s">
        <v>196</v>
      </c>
      <c r="C37" s="23" t="s">
        <v>26</v>
      </c>
      <c r="D37" s="23" t="s">
        <v>186</v>
      </c>
      <c r="E37" s="30" t="s">
        <v>19</v>
      </c>
      <c r="F37" s="24" t="s">
        <v>197</v>
      </c>
      <c r="G37" s="111">
        <v>1</v>
      </c>
      <c r="H37" s="23">
        <v>0.65</v>
      </c>
      <c r="I37" s="25" t="s">
        <v>198</v>
      </c>
      <c r="J37" s="25" t="s">
        <v>199</v>
      </c>
      <c r="K37" s="23">
        <v>0</v>
      </c>
      <c r="L37" s="23">
        <v>0</v>
      </c>
      <c r="M37" s="23">
        <v>0.2</v>
      </c>
      <c r="N37" s="23">
        <v>0</v>
      </c>
      <c r="O37" s="23">
        <v>0</v>
      </c>
      <c r="P37" s="23">
        <v>0</v>
      </c>
      <c r="Q37" s="23">
        <v>0</v>
      </c>
      <c r="R37" s="23">
        <v>0.2</v>
      </c>
      <c r="S37" s="23">
        <v>0.25</v>
      </c>
      <c r="T37" s="23" t="s">
        <v>962</v>
      </c>
      <c r="U37" s="23"/>
      <c r="V37" s="22" t="s">
        <v>200</v>
      </c>
      <c r="W37" s="111" t="s">
        <v>208</v>
      </c>
      <c r="X37" s="111">
        <f>IF(K37=0,0,IF(G37=1,'Założenia - koszty'!$D$4,'Założenia - koszty'!$E$4))+IF(Dane!L37=0,0,IF(Dane!G37=1,'Założenia - koszty'!$D$5,'Założenia - koszty'!$E$5))</f>
        <v>0</v>
      </c>
      <c r="Y37" s="111"/>
      <c r="Z37" s="11" t="s">
        <v>937</v>
      </c>
    </row>
    <row r="38" spans="2:26" s="17" customFormat="1" ht="144" customHeight="1" x14ac:dyDescent="0.25">
      <c r="B38" s="29" t="s">
        <v>201</v>
      </c>
      <c r="C38" s="23" t="s">
        <v>26</v>
      </c>
      <c r="D38" s="23" t="s">
        <v>186</v>
      </c>
      <c r="E38" s="30" t="s">
        <v>202</v>
      </c>
      <c r="F38" s="24" t="s">
        <v>1052</v>
      </c>
      <c r="G38" s="111">
        <v>1</v>
      </c>
      <c r="H38" s="23">
        <v>2.5</v>
      </c>
      <c r="I38" s="25" t="s">
        <v>1053</v>
      </c>
      <c r="J38" s="25" t="s">
        <v>904</v>
      </c>
      <c r="K38" s="23">
        <v>0.3</v>
      </c>
      <c r="L38" s="23">
        <v>0.1</v>
      </c>
      <c r="M38" s="23">
        <v>0</v>
      </c>
      <c r="N38" s="23">
        <v>0.3</v>
      </c>
      <c r="O38" s="23">
        <v>0.3</v>
      </c>
      <c r="P38" s="23">
        <v>0</v>
      </c>
      <c r="Q38" s="23">
        <v>0.9</v>
      </c>
      <c r="R38" s="23">
        <v>0</v>
      </c>
      <c r="S38" s="23">
        <v>0.6</v>
      </c>
      <c r="T38" s="23"/>
      <c r="U38" s="23"/>
      <c r="V38" s="22" t="s">
        <v>1054</v>
      </c>
      <c r="W38" s="111" t="s">
        <v>31</v>
      </c>
      <c r="X38" s="111">
        <v>2.5</v>
      </c>
      <c r="Y38" s="111"/>
      <c r="Z38" s="11"/>
    </row>
    <row r="39" spans="2:26" s="17" customFormat="1" ht="144" customHeight="1" x14ac:dyDescent="0.25">
      <c r="B39" s="29" t="s">
        <v>203</v>
      </c>
      <c r="C39" s="23" t="s">
        <v>26</v>
      </c>
      <c r="D39" s="23" t="s">
        <v>186</v>
      </c>
      <c r="E39" s="30" t="s">
        <v>202</v>
      </c>
      <c r="F39" s="24" t="s">
        <v>204</v>
      </c>
      <c r="G39" s="111">
        <v>1</v>
      </c>
      <c r="H39" s="23">
        <v>0.8</v>
      </c>
      <c r="I39" s="25" t="s">
        <v>205</v>
      </c>
      <c r="J39" s="25" t="s">
        <v>206</v>
      </c>
      <c r="K39" s="23">
        <v>0</v>
      </c>
      <c r="L39" s="23">
        <v>0</v>
      </c>
      <c r="M39" s="23">
        <v>0</v>
      </c>
      <c r="N39" s="23">
        <v>0</v>
      </c>
      <c r="O39" s="23">
        <v>0</v>
      </c>
      <c r="P39" s="23">
        <v>0</v>
      </c>
      <c r="Q39" s="23">
        <v>0</v>
      </c>
      <c r="R39" s="23">
        <v>0.8</v>
      </c>
      <c r="S39" s="23">
        <v>0</v>
      </c>
      <c r="T39" s="23"/>
      <c r="U39" s="23"/>
      <c r="V39" s="22" t="s">
        <v>207</v>
      </c>
      <c r="W39" s="111" t="s">
        <v>208</v>
      </c>
      <c r="X39" s="111">
        <f>IF(K39=0,0,IF(G39=1,'Założenia - koszty'!$D$4,'Założenia - koszty'!$E$4))+IF(Dane!L39=0,0,IF(Dane!G39=1,'Założenia - koszty'!$D$5,'Założenia - koszty'!$E$5))</f>
        <v>0</v>
      </c>
      <c r="Y39" s="111"/>
      <c r="Z39" s="11"/>
    </row>
    <row r="40" spans="2:26" s="17" customFormat="1" ht="144" customHeight="1" x14ac:dyDescent="0.25">
      <c r="B40" s="29" t="s">
        <v>209</v>
      </c>
      <c r="C40" s="23" t="s">
        <v>26</v>
      </c>
      <c r="D40" s="23" t="s">
        <v>186</v>
      </c>
      <c r="E40" s="30" t="s">
        <v>964</v>
      </c>
      <c r="F40" s="24" t="s">
        <v>210</v>
      </c>
      <c r="G40" s="111">
        <v>0</v>
      </c>
      <c r="H40" s="23">
        <v>5.25</v>
      </c>
      <c r="I40" s="25" t="s">
        <v>211</v>
      </c>
      <c r="J40" s="25" t="s">
        <v>212</v>
      </c>
      <c r="K40" s="23">
        <v>0</v>
      </c>
      <c r="L40" s="23">
        <v>0</v>
      </c>
      <c r="M40" s="23">
        <v>0</v>
      </c>
      <c r="N40" s="23">
        <v>0</v>
      </c>
      <c r="O40" s="23">
        <v>0</v>
      </c>
      <c r="P40" s="23">
        <v>0</v>
      </c>
      <c r="Q40" s="23">
        <v>0</v>
      </c>
      <c r="R40" s="23">
        <v>0</v>
      </c>
      <c r="S40" s="23">
        <v>5.25</v>
      </c>
      <c r="T40" s="23" t="s">
        <v>213</v>
      </c>
      <c r="U40" s="23"/>
      <c r="V40" s="22" t="s">
        <v>214</v>
      </c>
      <c r="W40" s="111" t="s">
        <v>31</v>
      </c>
      <c r="X40" s="111">
        <f>IF(K40=0,0,IF(G40=1,'Założenia - koszty'!$D$4,'Założenia - koszty'!$E$4))+IF(Dane!L40=0,0,IF(Dane!G40=1,'Założenia - koszty'!$D$5,'Założenia - koszty'!$E$5))</f>
        <v>0</v>
      </c>
      <c r="Y40" s="111"/>
      <c r="Z40" s="11"/>
    </row>
    <row r="41" spans="2:26" s="17" customFormat="1" ht="144" customHeight="1" x14ac:dyDescent="0.25">
      <c r="B41" s="29" t="s">
        <v>215</v>
      </c>
      <c r="C41" s="23" t="s">
        <v>26</v>
      </c>
      <c r="D41" s="23" t="s">
        <v>216</v>
      </c>
      <c r="E41" s="30" t="s">
        <v>19</v>
      </c>
      <c r="F41" s="24" t="s">
        <v>217</v>
      </c>
      <c r="G41" s="111">
        <v>0</v>
      </c>
      <c r="H41" s="23">
        <v>6.2</v>
      </c>
      <c r="I41" s="25" t="s">
        <v>218</v>
      </c>
      <c r="J41" s="25" t="s">
        <v>219</v>
      </c>
      <c r="K41" s="23">
        <v>0</v>
      </c>
      <c r="L41" s="23">
        <v>0</v>
      </c>
      <c r="M41" s="23">
        <v>0</v>
      </c>
      <c r="N41" s="23">
        <v>0</v>
      </c>
      <c r="O41" s="23">
        <v>0</v>
      </c>
      <c r="P41" s="23">
        <v>0</v>
      </c>
      <c r="Q41" s="23">
        <v>0</v>
      </c>
      <c r="R41" s="23">
        <v>0</v>
      </c>
      <c r="S41" s="23">
        <v>6.2</v>
      </c>
      <c r="T41" s="23"/>
      <c r="U41" s="23"/>
      <c r="V41" s="22" t="s">
        <v>220</v>
      </c>
      <c r="W41" s="111" t="s">
        <v>31</v>
      </c>
      <c r="X41" s="111">
        <f>IF(K41=0,0,IF(G41=1,'Założenia - koszty'!$D$4,'Założenia - koszty'!$E$4))+IF(Dane!L41=0,0,IF(Dane!G41=1,'Założenia - koszty'!$D$5,'Założenia - koszty'!$E$5))</f>
        <v>0</v>
      </c>
      <c r="Y41" s="111"/>
      <c r="Z41" s="11"/>
    </row>
    <row r="42" spans="2:26" s="17" customFormat="1" ht="144" customHeight="1" x14ac:dyDescent="0.25">
      <c r="B42" s="29" t="s">
        <v>221</v>
      </c>
      <c r="C42" s="23" t="s">
        <v>26</v>
      </c>
      <c r="D42" s="23" t="s">
        <v>216</v>
      </c>
      <c r="E42" s="30" t="s">
        <v>19</v>
      </c>
      <c r="F42" s="24" t="s">
        <v>222</v>
      </c>
      <c r="G42" s="111">
        <v>1</v>
      </c>
      <c r="H42" s="23">
        <v>1.4</v>
      </c>
      <c r="I42" s="25" t="s">
        <v>223</v>
      </c>
      <c r="J42" s="25" t="s">
        <v>224</v>
      </c>
      <c r="K42" s="23">
        <v>0</v>
      </c>
      <c r="L42" s="23">
        <v>0</v>
      </c>
      <c r="M42" s="23">
        <v>0</v>
      </c>
      <c r="N42" s="23">
        <v>1.4</v>
      </c>
      <c r="O42" s="23">
        <v>0</v>
      </c>
      <c r="P42" s="23">
        <v>0</v>
      </c>
      <c r="Q42" s="23">
        <v>0</v>
      </c>
      <c r="R42" s="23">
        <v>0</v>
      </c>
      <c r="S42" s="23">
        <v>0</v>
      </c>
      <c r="T42" s="23"/>
      <c r="U42" s="23"/>
      <c r="V42" s="22" t="s">
        <v>225</v>
      </c>
      <c r="W42" s="111" t="s">
        <v>31</v>
      </c>
      <c r="X42" s="111">
        <f>IF(K42=0,0,IF(G42=1,'Założenia - koszty'!$D$4,'Założenia - koszty'!$E$4))+IF(Dane!L42=0,0,IF(Dane!G42=1,'Założenia - koszty'!$D$5,'Założenia - koszty'!$E$5))</f>
        <v>0</v>
      </c>
      <c r="Y42" s="111"/>
      <c r="Z42" s="11"/>
    </row>
    <row r="43" spans="2:26" s="17" customFormat="1" ht="144" customHeight="1" x14ac:dyDescent="0.25">
      <c r="B43" s="29" t="s">
        <v>226</v>
      </c>
      <c r="C43" s="23" t="s">
        <v>26</v>
      </c>
      <c r="D43" s="23" t="s">
        <v>216</v>
      </c>
      <c r="E43" s="30" t="s">
        <v>19</v>
      </c>
      <c r="F43" s="24" t="s">
        <v>227</v>
      </c>
      <c r="G43" s="111">
        <v>0</v>
      </c>
      <c r="H43" s="23">
        <v>4.5</v>
      </c>
      <c r="I43" s="25" t="s">
        <v>228</v>
      </c>
      <c r="J43" s="25" t="s">
        <v>229</v>
      </c>
      <c r="K43" s="23">
        <v>4.5</v>
      </c>
      <c r="L43" s="23">
        <v>0</v>
      </c>
      <c r="M43" s="23">
        <v>0</v>
      </c>
      <c r="N43" s="23">
        <v>0</v>
      </c>
      <c r="O43" s="23">
        <v>0</v>
      </c>
      <c r="P43" s="23">
        <v>0</v>
      </c>
      <c r="Q43" s="23">
        <v>0</v>
      </c>
      <c r="R43" s="23">
        <v>0</v>
      </c>
      <c r="S43" s="23">
        <v>0</v>
      </c>
      <c r="T43" s="23"/>
      <c r="U43" s="23"/>
      <c r="V43" s="22" t="s">
        <v>230</v>
      </c>
      <c r="W43" s="111" t="s">
        <v>1040</v>
      </c>
      <c r="X43" s="111">
        <f>IF(K43=0,0,IF(G43=1,'Założenia - koszty'!$D$4,'Założenia - koszty'!$E$4))+IF(Dane!L43=0,0,IF(Dane!G43=1,'Założenia - koszty'!$D$5,'Założenia - koszty'!$E$5))</f>
        <v>2.5</v>
      </c>
      <c r="Y43" s="111"/>
      <c r="Z43" s="11"/>
    </row>
    <row r="44" spans="2:26" s="17" customFormat="1" ht="144" customHeight="1" x14ac:dyDescent="0.25">
      <c r="B44" s="29" t="s">
        <v>231</v>
      </c>
      <c r="C44" s="23" t="s">
        <v>26</v>
      </c>
      <c r="D44" s="23" t="s">
        <v>216</v>
      </c>
      <c r="E44" s="30" t="s">
        <v>232</v>
      </c>
      <c r="F44" s="24" t="s">
        <v>233</v>
      </c>
      <c r="G44" s="111">
        <v>0</v>
      </c>
      <c r="H44" s="23">
        <v>2.6</v>
      </c>
      <c r="I44" s="25" t="s">
        <v>228</v>
      </c>
      <c r="J44" s="25" t="s">
        <v>234</v>
      </c>
      <c r="K44" s="23">
        <v>2.6</v>
      </c>
      <c r="L44" s="23">
        <v>0</v>
      </c>
      <c r="M44" s="23">
        <v>0</v>
      </c>
      <c r="N44" s="23">
        <v>0</v>
      </c>
      <c r="O44" s="23">
        <v>0</v>
      </c>
      <c r="P44" s="23">
        <v>0</v>
      </c>
      <c r="Q44" s="23">
        <v>0</v>
      </c>
      <c r="R44" s="23">
        <v>0</v>
      </c>
      <c r="S44" s="23">
        <v>0</v>
      </c>
      <c r="T44" s="23"/>
      <c r="U44" s="23"/>
      <c r="V44" s="22" t="s">
        <v>235</v>
      </c>
      <c r="W44" s="111" t="s">
        <v>31</v>
      </c>
      <c r="X44" s="111">
        <f>IF(K44=0,0,IF(G44=1,'Założenia - koszty'!$D$4,'Założenia - koszty'!$E$4))+IF(Dane!L44=0,0,IF(Dane!G44=1,'Założenia - koszty'!$D$5,'Założenia - koszty'!$E$5))</f>
        <v>2.5</v>
      </c>
      <c r="Y44" s="111"/>
      <c r="Z44" s="11"/>
    </row>
    <row r="45" spans="2:26" s="17" customFormat="1" ht="144" customHeight="1" x14ac:dyDescent="0.25">
      <c r="B45" s="29" t="s">
        <v>236</v>
      </c>
      <c r="C45" s="23" t="s">
        <v>26</v>
      </c>
      <c r="D45" s="23" t="s">
        <v>216</v>
      </c>
      <c r="E45" s="30" t="s">
        <v>232</v>
      </c>
      <c r="F45" s="24" t="s">
        <v>237</v>
      </c>
      <c r="G45" s="111">
        <v>1</v>
      </c>
      <c r="H45" s="23">
        <v>0.9</v>
      </c>
      <c r="I45" s="25" t="s">
        <v>238</v>
      </c>
      <c r="J45" s="25" t="s">
        <v>239</v>
      </c>
      <c r="K45" s="23">
        <v>0</v>
      </c>
      <c r="L45" s="23">
        <v>0</v>
      </c>
      <c r="M45" s="23">
        <v>0</v>
      </c>
      <c r="N45" s="23">
        <v>0.9</v>
      </c>
      <c r="O45" s="23">
        <v>0</v>
      </c>
      <c r="P45" s="23">
        <v>0</v>
      </c>
      <c r="Q45" s="23">
        <v>0</v>
      </c>
      <c r="R45" s="23">
        <v>0</v>
      </c>
      <c r="S45" s="23">
        <v>0</v>
      </c>
      <c r="T45" s="23"/>
      <c r="U45" s="23"/>
      <c r="V45" s="22" t="s">
        <v>240</v>
      </c>
      <c r="W45" s="111" t="s">
        <v>31</v>
      </c>
      <c r="X45" s="111">
        <f>IF(K45=0,0,IF(G45=1,'Założenia - koszty'!$D$4,'Założenia - koszty'!$E$4))+IF(Dane!L45=0,0,IF(Dane!G45=1,'Założenia - koszty'!$D$5,'Założenia - koszty'!$E$5))</f>
        <v>0</v>
      </c>
      <c r="Y45" s="111"/>
      <c r="Z45" s="11"/>
    </row>
    <row r="46" spans="2:26" s="17" customFormat="1" ht="144" customHeight="1" x14ac:dyDescent="0.25">
      <c r="B46" s="29" t="s">
        <v>241</v>
      </c>
      <c r="C46" s="23" t="s">
        <v>26</v>
      </c>
      <c r="D46" s="23" t="s">
        <v>216</v>
      </c>
      <c r="E46" s="30" t="s">
        <v>242</v>
      </c>
      <c r="F46" s="24" t="s">
        <v>243</v>
      </c>
      <c r="G46" s="111">
        <v>1</v>
      </c>
      <c r="H46" s="23">
        <v>0.6</v>
      </c>
      <c r="I46" s="25" t="s">
        <v>244</v>
      </c>
      <c r="J46" s="25" t="s">
        <v>245</v>
      </c>
      <c r="K46" s="23">
        <v>0.6</v>
      </c>
      <c r="L46" s="23">
        <v>0</v>
      </c>
      <c r="M46" s="23">
        <v>0</v>
      </c>
      <c r="N46" s="23">
        <v>0</v>
      </c>
      <c r="O46" s="23">
        <v>0</v>
      </c>
      <c r="P46" s="23">
        <v>0</v>
      </c>
      <c r="Q46" s="23">
        <v>0</v>
      </c>
      <c r="R46" s="23">
        <v>0</v>
      </c>
      <c r="S46" s="23">
        <v>0</v>
      </c>
      <c r="T46" s="23" t="s">
        <v>246</v>
      </c>
      <c r="U46" s="23"/>
      <c r="V46" s="22" t="s">
        <v>247</v>
      </c>
      <c r="W46" s="111" t="s">
        <v>1040</v>
      </c>
      <c r="X46" s="111">
        <f>IF(K46=0,0,IF(G46=1,'Założenia - koszty'!$D$4,'Założenia - koszty'!$E$4))+IF(Dane!L46=0,0,IF(Dane!G46=1,'Założenia - koszty'!$D$5,'Założenia - koszty'!$E$5))</f>
        <v>2.5</v>
      </c>
      <c r="Y46" s="111"/>
      <c r="Z46" s="11" t="s">
        <v>944</v>
      </c>
    </row>
    <row r="47" spans="2:26" s="17" customFormat="1" ht="144" customHeight="1" x14ac:dyDescent="0.25">
      <c r="B47" s="44" t="s">
        <v>248</v>
      </c>
      <c r="C47" s="23" t="s">
        <v>249</v>
      </c>
      <c r="D47" s="23" t="s">
        <v>250</v>
      </c>
      <c r="E47" s="30" t="s">
        <v>242</v>
      </c>
      <c r="F47" s="24" t="s">
        <v>251</v>
      </c>
      <c r="G47" s="111">
        <v>0</v>
      </c>
      <c r="H47" s="23">
        <v>1.3</v>
      </c>
      <c r="I47" s="25" t="s">
        <v>252</v>
      </c>
      <c r="J47" s="25" t="s">
        <v>253</v>
      </c>
      <c r="K47" s="23">
        <v>1.3</v>
      </c>
      <c r="L47" s="23">
        <v>0</v>
      </c>
      <c r="M47" s="23">
        <v>0</v>
      </c>
      <c r="N47" s="23">
        <v>0</v>
      </c>
      <c r="O47" s="23">
        <v>0</v>
      </c>
      <c r="P47" s="23">
        <v>0</v>
      </c>
      <c r="Q47" s="23">
        <v>0</v>
      </c>
      <c r="R47" s="23">
        <v>0</v>
      </c>
      <c r="S47" s="23">
        <v>0</v>
      </c>
      <c r="T47" s="23"/>
      <c r="U47" s="23"/>
      <c r="V47" s="22" t="s">
        <v>254</v>
      </c>
      <c r="W47" s="111" t="s">
        <v>1040</v>
      </c>
      <c r="X47" s="111">
        <f>IF(K47=0,0,IF(G47=1,'Założenia - koszty'!$D$4,'Założenia - koszty'!$E$4))+IF(Dane!L47=0,0,IF(Dane!G47=1,'Założenia - koszty'!$D$5,'Założenia - koszty'!$E$5))</f>
        <v>2.5</v>
      </c>
      <c r="Y47" s="111"/>
      <c r="Z47" s="11"/>
    </row>
    <row r="48" spans="2:26" s="17" customFormat="1" ht="144" customHeight="1" x14ac:dyDescent="0.25">
      <c r="B48" s="44" t="s">
        <v>255</v>
      </c>
      <c r="C48" s="23" t="s">
        <v>249</v>
      </c>
      <c r="D48" s="23" t="s">
        <v>250</v>
      </c>
      <c r="E48" s="30" t="s">
        <v>242</v>
      </c>
      <c r="F48" s="24" t="s">
        <v>256</v>
      </c>
      <c r="G48" s="111">
        <v>0</v>
      </c>
      <c r="H48" s="23">
        <v>1.7</v>
      </c>
      <c r="I48" s="25" t="s">
        <v>257</v>
      </c>
      <c r="J48" s="25" t="s">
        <v>258</v>
      </c>
      <c r="K48" s="23">
        <v>0</v>
      </c>
      <c r="L48" s="23">
        <v>0</v>
      </c>
      <c r="M48" s="23">
        <v>1.7</v>
      </c>
      <c r="N48" s="23">
        <v>0</v>
      </c>
      <c r="O48" s="23">
        <v>0</v>
      </c>
      <c r="P48" s="23">
        <v>0</v>
      </c>
      <c r="Q48" s="23">
        <v>0</v>
      </c>
      <c r="R48" s="23">
        <v>0</v>
      </c>
      <c r="S48" s="23">
        <v>0</v>
      </c>
      <c r="T48" s="23"/>
      <c r="U48" s="23"/>
      <c r="V48" s="22" t="s">
        <v>966</v>
      </c>
      <c r="W48" s="111" t="s">
        <v>31</v>
      </c>
      <c r="X48" s="111">
        <f>IF(K48=0,0,IF(G48=1,'Założenia - koszty'!$D$4,'Założenia - koszty'!$E$4))+IF(Dane!L48=0,0,IF(Dane!G48=1,'Założenia - koszty'!$D$5,'Założenia - koszty'!$E$5))</f>
        <v>0</v>
      </c>
      <c r="Y48" s="111"/>
      <c r="Z48" s="11" t="s">
        <v>938</v>
      </c>
    </row>
    <row r="49" spans="2:26" s="17" customFormat="1" ht="144" customHeight="1" x14ac:dyDescent="0.25">
      <c r="B49" s="44" t="s">
        <v>259</v>
      </c>
      <c r="C49" s="23" t="s">
        <v>249</v>
      </c>
      <c r="D49" s="23" t="s">
        <v>250</v>
      </c>
      <c r="E49" s="30" t="s">
        <v>242</v>
      </c>
      <c r="F49" s="24" t="s">
        <v>260</v>
      </c>
      <c r="G49" s="111">
        <v>0</v>
      </c>
      <c r="H49" s="23">
        <v>6.8</v>
      </c>
      <c r="I49" s="25" t="s">
        <v>261</v>
      </c>
      <c r="J49" s="25" t="s">
        <v>262</v>
      </c>
      <c r="K49" s="23">
        <v>0</v>
      </c>
      <c r="L49" s="23">
        <v>0</v>
      </c>
      <c r="M49" s="23">
        <v>6.8</v>
      </c>
      <c r="N49" s="23">
        <v>0</v>
      </c>
      <c r="O49" s="23">
        <v>0</v>
      </c>
      <c r="P49" s="23">
        <v>0</v>
      </c>
      <c r="Q49" s="23">
        <v>0</v>
      </c>
      <c r="R49" s="23">
        <v>0</v>
      </c>
      <c r="S49" s="23">
        <v>0</v>
      </c>
      <c r="T49" s="53"/>
      <c r="U49" s="23" t="s">
        <v>890</v>
      </c>
      <c r="V49" s="22" t="s">
        <v>967</v>
      </c>
      <c r="W49" s="111" t="s">
        <v>31</v>
      </c>
      <c r="X49" s="111">
        <f>IF(K49=0,0,IF(G49=1,'Założenia - koszty'!$D$4,'Założenia - koszty'!$E$4))+IF(Dane!L49=0,0,IF(Dane!G49=1,'Założenia - koszty'!$D$5,'Założenia - koszty'!$E$5))</f>
        <v>0</v>
      </c>
      <c r="Y49" s="111"/>
      <c r="Z49" s="11" t="s">
        <v>938</v>
      </c>
    </row>
    <row r="50" spans="2:26" s="17" customFormat="1" ht="144" customHeight="1" x14ac:dyDescent="0.25">
      <c r="B50" s="44" t="s">
        <v>263</v>
      </c>
      <c r="C50" s="23" t="s">
        <v>249</v>
      </c>
      <c r="D50" s="23" t="s">
        <v>250</v>
      </c>
      <c r="E50" s="30" t="s">
        <v>968</v>
      </c>
      <c r="F50" s="24" t="s">
        <v>264</v>
      </c>
      <c r="G50" s="111">
        <v>1</v>
      </c>
      <c r="H50" s="23">
        <v>4.8</v>
      </c>
      <c r="I50" s="25" t="s">
        <v>265</v>
      </c>
      <c r="J50" s="25" t="s">
        <v>266</v>
      </c>
      <c r="K50" s="23">
        <v>0</v>
      </c>
      <c r="L50" s="23">
        <v>0</v>
      </c>
      <c r="M50" s="23">
        <v>0</v>
      </c>
      <c r="N50" s="23">
        <v>1.5</v>
      </c>
      <c r="O50" s="23">
        <v>0</v>
      </c>
      <c r="P50" s="23">
        <v>0</v>
      </c>
      <c r="Q50" s="23">
        <v>0</v>
      </c>
      <c r="R50" s="23">
        <v>0</v>
      </c>
      <c r="S50" s="23">
        <f>H50-N50</f>
        <v>3.3</v>
      </c>
      <c r="T50" s="23" t="s">
        <v>267</v>
      </c>
      <c r="U50" s="23"/>
      <c r="V50" s="22" t="s">
        <v>268</v>
      </c>
      <c r="W50" s="111" t="s">
        <v>31</v>
      </c>
      <c r="X50" s="111">
        <f>IF(K50=0,0,IF(G50=1,'Założenia - koszty'!$D$4,'Założenia - koszty'!$E$4))+IF(Dane!L50=0,0,IF(Dane!G50=1,'Założenia - koszty'!$D$5,'Założenia - koszty'!$E$5))</f>
        <v>0</v>
      </c>
      <c r="Y50" s="111"/>
      <c r="Z50" s="11"/>
    </row>
    <row r="51" spans="2:26" s="17" customFormat="1" ht="144" customHeight="1" x14ac:dyDescent="0.25">
      <c r="B51" s="44" t="s">
        <v>269</v>
      </c>
      <c r="C51" s="23" t="s">
        <v>249</v>
      </c>
      <c r="D51" s="23" t="s">
        <v>250</v>
      </c>
      <c r="E51" s="30" t="s">
        <v>242</v>
      </c>
      <c r="F51" s="24" t="s">
        <v>270</v>
      </c>
      <c r="G51" s="111">
        <v>0</v>
      </c>
      <c r="H51" s="23">
        <v>6.4</v>
      </c>
      <c r="I51" s="25" t="s">
        <v>271</v>
      </c>
      <c r="J51" s="25" t="s">
        <v>272</v>
      </c>
      <c r="K51" s="23">
        <v>6.4</v>
      </c>
      <c r="L51" s="23">
        <v>0</v>
      </c>
      <c r="M51" s="23">
        <v>0</v>
      </c>
      <c r="N51" s="23">
        <v>0</v>
      </c>
      <c r="O51" s="23">
        <v>0</v>
      </c>
      <c r="P51" s="23">
        <v>0</v>
      </c>
      <c r="Q51" s="23">
        <v>0</v>
      </c>
      <c r="R51" s="23">
        <v>0</v>
      </c>
      <c r="S51" s="23">
        <v>0</v>
      </c>
      <c r="T51" s="23"/>
      <c r="U51" s="23"/>
      <c r="V51" s="22" t="s">
        <v>273</v>
      </c>
      <c r="W51" s="111" t="s">
        <v>1040</v>
      </c>
      <c r="X51" s="111">
        <f>IF(K51=0,0,IF(G51=1,'Założenia - koszty'!$D$4,'Założenia - koszty'!$E$4))+IF(Dane!L51=0,0,IF(Dane!G51=1,'Założenia - koszty'!$D$5,'Założenia - koszty'!$E$5))</f>
        <v>2.5</v>
      </c>
      <c r="Y51" s="111"/>
      <c r="Z51" s="11"/>
    </row>
    <row r="52" spans="2:26" s="17" customFormat="1" ht="144" customHeight="1" x14ac:dyDescent="0.25">
      <c r="B52" s="44" t="s">
        <v>274</v>
      </c>
      <c r="C52" s="23" t="s">
        <v>249</v>
      </c>
      <c r="D52" s="23" t="s">
        <v>275</v>
      </c>
      <c r="E52" s="30" t="s">
        <v>19</v>
      </c>
      <c r="F52" s="24" t="s">
        <v>276</v>
      </c>
      <c r="G52" s="111">
        <v>0</v>
      </c>
      <c r="H52" s="23">
        <v>0.05</v>
      </c>
      <c r="I52" s="25" t="s">
        <v>277</v>
      </c>
      <c r="J52" s="25" t="s">
        <v>278</v>
      </c>
      <c r="K52" s="23">
        <v>0</v>
      </c>
      <c r="L52" s="23">
        <v>0.05</v>
      </c>
      <c r="M52" s="23">
        <v>0</v>
      </c>
      <c r="N52" s="23">
        <v>0</v>
      </c>
      <c r="O52" s="23">
        <v>0</v>
      </c>
      <c r="P52" s="23">
        <v>0</v>
      </c>
      <c r="Q52" s="23">
        <v>0</v>
      </c>
      <c r="R52" s="23">
        <v>0</v>
      </c>
      <c r="S52" s="23">
        <v>0</v>
      </c>
      <c r="T52" s="23"/>
      <c r="U52" s="23"/>
      <c r="V52" s="22" t="s">
        <v>969</v>
      </c>
      <c r="W52" s="111" t="s">
        <v>1040</v>
      </c>
      <c r="X52" s="111">
        <f>IF(K52=0,0,IF(G52=1,'Założenia - koszty'!$D$4,'Założenia - koszty'!$E$4))+IF(Dane!L52=0,0,IF(Dane!G52=1,'Założenia - koszty'!$D$5,'Założenia - koszty'!$E$5))</f>
        <v>3</v>
      </c>
      <c r="Y52" s="111"/>
      <c r="Z52" s="11"/>
    </row>
    <row r="53" spans="2:26" s="17" customFormat="1" ht="144" customHeight="1" x14ac:dyDescent="0.25">
      <c r="B53" s="44" t="s">
        <v>279</v>
      </c>
      <c r="C53" s="23" t="s">
        <v>249</v>
      </c>
      <c r="D53" s="23" t="s">
        <v>275</v>
      </c>
      <c r="E53" s="30" t="s">
        <v>19</v>
      </c>
      <c r="F53" s="24" t="s">
        <v>280</v>
      </c>
      <c r="G53" s="111">
        <v>1</v>
      </c>
      <c r="H53" s="23">
        <v>1.6</v>
      </c>
      <c r="I53" s="25" t="s">
        <v>281</v>
      </c>
      <c r="J53" s="25" t="s">
        <v>282</v>
      </c>
      <c r="K53" s="23">
        <v>0</v>
      </c>
      <c r="L53" s="23">
        <v>0</v>
      </c>
      <c r="M53" s="23">
        <v>1.6</v>
      </c>
      <c r="N53" s="23">
        <v>0</v>
      </c>
      <c r="O53" s="23">
        <v>0</v>
      </c>
      <c r="P53" s="23">
        <v>0</v>
      </c>
      <c r="Q53" s="23">
        <v>0</v>
      </c>
      <c r="R53" s="23">
        <v>0</v>
      </c>
      <c r="S53" s="23">
        <v>0</v>
      </c>
      <c r="T53" s="23"/>
      <c r="U53" s="23"/>
      <c r="V53" s="22" t="s">
        <v>283</v>
      </c>
      <c r="W53" s="111" t="s">
        <v>1040</v>
      </c>
      <c r="X53" s="111">
        <f>IF(K53=0,0,IF(G53=1,'Założenia - koszty'!$D$4,'Założenia - koszty'!$E$4))+IF(Dane!L53=0,0,IF(Dane!G53=1,'Założenia - koszty'!$D$5,'Założenia - koszty'!$E$5))</f>
        <v>0</v>
      </c>
      <c r="Y53" s="111">
        <v>4.5</v>
      </c>
      <c r="Z53" s="11"/>
    </row>
    <row r="54" spans="2:26" s="17" customFormat="1" ht="144" customHeight="1" x14ac:dyDescent="0.25">
      <c r="B54" s="44" t="s">
        <v>284</v>
      </c>
      <c r="C54" s="23" t="s">
        <v>249</v>
      </c>
      <c r="D54" s="23" t="s">
        <v>275</v>
      </c>
      <c r="E54" s="30" t="s">
        <v>19</v>
      </c>
      <c r="F54" s="24" t="s">
        <v>285</v>
      </c>
      <c r="G54" s="111">
        <v>0</v>
      </c>
      <c r="H54" s="23">
        <v>2.2999999999999998</v>
      </c>
      <c r="I54" s="25" t="s">
        <v>286</v>
      </c>
      <c r="J54" s="25" t="s">
        <v>287</v>
      </c>
      <c r="K54" s="23">
        <v>0</v>
      </c>
      <c r="L54" s="23">
        <v>0</v>
      </c>
      <c r="M54" s="23">
        <v>0</v>
      </c>
      <c r="N54" s="23">
        <v>0</v>
      </c>
      <c r="O54" s="23">
        <v>0</v>
      </c>
      <c r="P54" s="23">
        <v>0</v>
      </c>
      <c r="Q54" s="23">
        <v>0</v>
      </c>
      <c r="R54" s="23">
        <v>0</v>
      </c>
      <c r="S54" s="23">
        <v>2.2999999999999998</v>
      </c>
      <c r="T54" s="23"/>
      <c r="U54" s="23"/>
      <c r="V54" s="22" t="s">
        <v>287</v>
      </c>
      <c r="W54" s="111" t="s">
        <v>31</v>
      </c>
      <c r="X54" s="111">
        <f>IF(K54=0,0,IF(G54=1,'Założenia - koszty'!$D$4,'Założenia - koszty'!$E$4))+IF(Dane!L54=0,0,IF(Dane!G54=1,'Założenia - koszty'!$D$5,'Założenia - koszty'!$E$5))</f>
        <v>0</v>
      </c>
      <c r="Y54" s="111"/>
      <c r="Z54" s="11"/>
    </row>
    <row r="55" spans="2:26" s="17" customFormat="1" ht="144" customHeight="1" x14ac:dyDescent="0.25">
      <c r="B55" s="44" t="s">
        <v>288</v>
      </c>
      <c r="C55" s="23" t="s">
        <v>249</v>
      </c>
      <c r="D55" s="23" t="s">
        <v>275</v>
      </c>
      <c r="E55" s="30" t="s">
        <v>19</v>
      </c>
      <c r="F55" s="24" t="s">
        <v>289</v>
      </c>
      <c r="G55" s="111">
        <v>1</v>
      </c>
      <c r="H55" s="23">
        <v>0.75</v>
      </c>
      <c r="I55" s="25" t="s">
        <v>290</v>
      </c>
      <c r="J55" s="25" t="s">
        <v>282</v>
      </c>
      <c r="K55" s="23">
        <v>0</v>
      </c>
      <c r="L55" s="23">
        <v>0</v>
      </c>
      <c r="M55" s="23">
        <v>0.4</v>
      </c>
      <c r="N55" s="23">
        <v>0.35</v>
      </c>
      <c r="O55" s="23">
        <v>0</v>
      </c>
      <c r="P55" s="23">
        <v>0</v>
      </c>
      <c r="Q55" s="23">
        <v>0</v>
      </c>
      <c r="R55" s="23">
        <v>0</v>
      </c>
      <c r="S55" s="23">
        <v>0</v>
      </c>
      <c r="T55" s="23"/>
      <c r="U55" s="23"/>
      <c r="V55" s="22" t="s">
        <v>291</v>
      </c>
      <c r="W55" s="111" t="s">
        <v>31</v>
      </c>
      <c r="X55" s="111">
        <f>IF(K55=0,0,IF(G55=1,'Założenia - koszty'!$D$4,'Założenia - koszty'!$E$4))+IF(Dane!L55=0,0,IF(Dane!G55=1,'Założenia - koszty'!$D$5,'Założenia - koszty'!$E$5))</f>
        <v>0</v>
      </c>
      <c r="Y55" s="111">
        <v>4.5</v>
      </c>
      <c r="Z55" s="11"/>
    </row>
    <row r="56" spans="2:26" s="17" customFormat="1" ht="144" customHeight="1" x14ac:dyDescent="0.25">
      <c r="B56" s="45" t="s">
        <v>292</v>
      </c>
      <c r="C56" s="23" t="s">
        <v>249</v>
      </c>
      <c r="D56" s="23" t="s">
        <v>275</v>
      </c>
      <c r="E56" s="30" t="s">
        <v>19</v>
      </c>
      <c r="F56" s="24" t="s">
        <v>293</v>
      </c>
      <c r="G56" s="111">
        <v>1</v>
      </c>
      <c r="H56" s="23">
        <v>0.5</v>
      </c>
      <c r="I56" s="25" t="s">
        <v>294</v>
      </c>
      <c r="J56" s="25" t="s">
        <v>295</v>
      </c>
      <c r="K56" s="23">
        <v>0</v>
      </c>
      <c r="L56" s="23">
        <v>0</v>
      </c>
      <c r="M56" s="23">
        <v>0</v>
      </c>
      <c r="N56" s="23">
        <v>0</v>
      </c>
      <c r="O56" s="23">
        <v>0</v>
      </c>
      <c r="P56" s="23">
        <v>0</v>
      </c>
      <c r="Q56" s="23">
        <v>0</v>
      </c>
      <c r="R56" s="23">
        <v>0</v>
      </c>
      <c r="S56" s="23">
        <v>0.5</v>
      </c>
      <c r="T56" s="23"/>
      <c r="U56" s="23"/>
      <c r="V56" s="22" t="s">
        <v>970</v>
      </c>
      <c r="W56" s="111" t="s">
        <v>296</v>
      </c>
      <c r="X56" s="111">
        <f>IF(K56=0,0,IF(G56=1,'Założenia - koszty'!$D$4,'Założenia - koszty'!$E$4))+IF(Dane!L56=0,0,IF(Dane!G56=1,'Założenia - koszty'!$D$5,'Założenia - koszty'!$E$5))</f>
        <v>0</v>
      </c>
      <c r="Y56" s="111"/>
      <c r="Z56" s="11" t="s">
        <v>939</v>
      </c>
    </row>
    <row r="57" spans="2:26" s="17" customFormat="1" ht="144" customHeight="1" x14ac:dyDescent="0.25">
      <c r="B57" s="45" t="s">
        <v>297</v>
      </c>
      <c r="C57" s="23" t="s">
        <v>249</v>
      </c>
      <c r="D57" s="23" t="s">
        <v>275</v>
      </c>
      <c r="E57" s="30" t="s">
        <v>298</v>
      </c>
      <c r="F57" s="24" t="s">
        <v>299</v>
      </c>
      <c r="G57" s="111">
        <v>0</v>
      </c>
      <c r="H57" s="23">
        <v>3.2</v>
      </c>
      <c r="I57" s="25" t="s">
        <v>300</v>
      </c>
      <c r="J57" s="25" t="s">
        <v>301</v>
      </c>
      <c r="K57" s="23">
        <v>0</v>
      </c>
      <c r="L57" s="23">
        <v>0</v>
      </c>
      <c r="M57" s="23">
        <v>3.2</v>
      </c>
      <c r="N57" s="23">
        <v>0</v>
      </c>
      <c r="O57" s="23">
        <v>0</v>
      </c>
      <c r="P57" s="23">
        <v>0</v>
      </c>
      <c r="Q57" s="23">
        <v>0</v>
      </c>
      <c r="R57" s="23">
        <v>0</v>
      </c>
      <c r="S57" s="23">
        <v>0</v>
      </c>
      <c r="T57" s="23"/>
      <c r="U57" s="23"/>
      <c r="V57" s="22" t="s">
        <v>971</v>
      </c>
      <c r="W57" s="111" t="s">
        <v>1040</v>
      </c>
      <c r="X57" s="111">
        <f>IF(K57=0,0,IF(G57=1,'Założenia - koszty'!$D$4,'Założenia - koszty'!$E$4))+IF(Dane!L57=0,0,IF(Dane!G57=1,'Założenia - koszty'!$D$5,'Założenia - koszty'!$E$5))</f>
        <v>0</v>
      </c>
      <c r="Y57" s="111"/>
      <c r="Z57" s="11" t="s">
        <v>940</v>
      </c>
    </row>
    <row r="58" spans="2:26" s="17" customFormat="1" ht="144" customHeight="1" x14ac:dyDescent="0.25">
      <c r="B58" s="45" t="s">
        <v>302</v>
      </c>
      <c r="C58" s="23" t="s">
        <v>249</v>
      </c>
      <c r="D58" s="23" t="s">
        <v>275</v>
      </c>
      <c r="E58" s="30" t="s">
        <v>19</v>
      </c>
      <c r="F58" s="24" t="s">
        <v>303</v>
      </c>
      <c r="G58" s="111">
        <v>0</v>
      </c>
      <c r="H58" s="23">
        <v>5.2</v>
      </c>
      <c r="I58" s="25" t="s">
        <v>304</v>
      </c>
      <c r="J58" s="25" t="s">
        <v>305</v>
      </c>
      <c r="K58" s="23">
        <v>0</v>
      </c>
      <c r="L58" s="23">
        <v>0</v>
      </c>
      <c r="M58" s="23">
        <v>0</v>
      </c>
      <c r="N58" s="23">
        <v>0</v>
      </c>
      <c r="O58" s="23">
        <v>0</v>
      </c>
      <c r="P58" s="23">
        <v>0</v>
      </c>
      <c r="Q58" s="23">
        <v>0</v>
      </c>
      <c r="R58" s="23">
        <v>0</v>
      </c>
      <c r="S58" s="23">
        <v>5.2</v>
      </c>
      <c r="T58" s="23"/>
      <c r="U58" s="23"/>
      <c r="V58" s="22" t="s">
        <v>306</v>
      </c>
      <c r="W58" s="111" t="s">
        <v>307</v>
      </c>
      <c r="X58" s="111">
        <f>IF(K58=0,0,IF(G58=1,'Założenia - koszty'!$D$4,'Założenia - koszty'!$E$4))+IF(Dane!L58=0,0,IF(Dane!G58=1,'Założenia - koszty'!$D$5,'Założenia - koszty'!$E$5))</f>
        <v>0</v>
      </c>
      <c r="Y58" s="111"/>
      <c r="Z58" s="11"/>
    </row>
    <row r="59" spans="2:26" s="17" customFormat="1" ht="144" customHeight="1" x14ac:dyDescent="0.25">
      <c r="B59" s="45" t="s">
        <v>308</v>
      </c>
      <c r="C59" s="23" t="s">
        <v>249</v>
      </c>
      <c r="D59" s="23" t="s">
        <v>275</v>
      </c>
      <c r="E59" s="30" t="s">
        <v>309</v>
      </c>
      <c r="F59" s="24" t="s">
        <v>310</v>
      </c>
      <c r="G59" s="111">
        <v>0</v>
      </c>
      <c r="H59" s="23">
        <v>0.6</v>
      </c>
      <c r="I59" s="25" t="s">
        <v>311</v>
      </c>
      <c r="J59" s="25" t="s">
        <v>312</v>
      </c>
      <c r="K59" s="23">
        <v>0.6</v>
      </c>
      <c r="L59" s="23">
        <v>0</v>
      </c>
      <c r="M59" s="23">
        <v>0</v>
      </c>
      <c r="N59" s="23">
        <v>0</v>
      </c>
      <c r="O59" s="23">
        <v>0</v>
      </c>
      <c r="P59" s="23">
        <v>0</v>
      </c>
      <c r="Q59" s="23">
        <v>0</v>
      </c>
      <c r="R59" s="23">
        <v>0</v>
      </c>
      <c r="S59" s="23">
        <v>0</v>
      </c>
      <c r="T59" s="23" t="s">
        <v>313</v>
      </c>
      <c r="U59" s="23"/>
      <c r="V59" s="22" t="s">
        <v>314</v>
      </c>
      <c r="W59" s="111" t="s">
        <v>31</v>
      </c>
      <c r="X59" s="111">
        <f>IF(K59=0,0,IF(G59=1,'Założenia - koszty'!$D$4,'Założenia - koszty'!$E$4))+IF(Dane!L59=0,0,IF(Dane!G59=1,'Założenia - koszty'!$D$5,'Założenia - koszty'!$E$5))</f>
        <v>2.5</v>
      </c>
      <c r="Y59" s="111"/>
      <c r="Z59" s="11"/>
    </row>
    <row r="60" spans="2:26" s="17" customFormat="1" ht="144" customHeight="1" x14ac:dyDescent="0.25">
      <c r="B60" s="44" t="s">
        <v>315</v>
      </c>
      <c r="C60" s="23" t="s">
        <v>249</v>
      </c>
      <c r="D60" s="23" t="s">
        <v>275</v>
      </c>
      <c r="E60" s="30" t="s">
        <v>19</v>
      </c>
      <c r="F60" s="24" t="s">
        <v>316</v>
      </c>
      <c r="G60" s="111">
        <v>0</v>
      </c>
      <c r="H60" s="23">
        <v>0.95</v>
      </c>
      <c r="I60" s="25" t="s">
        <v>317</v>
      </c>
      <c r="J60" s="25" t="s">
        <v>318</v>
      </c>
      <c r="K60" s="23">
        <v>0.95</v>
      </c>
      <c r="L60" s="23">
        <v>0</v>
      </c>
      <c r="M60" s="23">
        <v>0</v>
      </c>
      <c r="N60" s="23">
        <v>0</v>
      </c>
      <c r="O60" s="23">
        <v>0</v>
      </c>
      <c r="P60" s="23">
        <v>0</v>
      </c>
      <c r="Q60" s="23">
        <v>0</v>
      </c>
      <c r="R60" s="23">
        <v>0</v>
      </c>
      <c r="S60" s="23">
        <v>0</v>
      </c>
      <c r="T60" s="23"/>
      <c r="U60" s="23"/>
      <c r="V60" s="22" t="s">
        <v>972</v>
      </c>
      <c r="W60" s="111" t="s">
        <v>31</v>
      </c>
      <c r="X60" s="111">
        <f>IF(K60=0,0,IF(G60=1,'Założenia - koszty'!$D$4,'Założenia - koszty'!$E$4))+IF(Dane!L60=0,0,IF(Dane!G60=1,'Założenia - koszty'!$D$5,'Założenia - koszty'!$E$5))</f>
        <v>2.5</v>
      </c>
      <c r="Y60" s="111"/>
      <c r="Z60" s="11"/>
    </row>
    <row r="61" spans="2:26" s="17" customFormat="1" ht="144" customHeight="1" x14ac:dyDescent="0.25">
      <c r="B61" s="44" t="s">
        <v>319</v>
      </c>
      <c r="C61" s="23" t="s">
        <v>249</v>
      </c>
      <c r="D61" s="23" t="s">
        <v>275</v>
      </c>
      <c r="E61" s="30" t="s">
        <v>19</v>
      </c>
      <c r="F61" s="24" t="s">
        <v>320</v>
      </c>
      <c r="G61" s="111">
        <v>0</v>
      </c>
      <c r="H61" s="23">
        <v>0.05</v>
      </c>
      <c r="I61" s="25" t="s">
        <v>321</v>
      </c>
      <c r="J61" s="25" t="s">
        <v>322</v>
      </c>
      <c r="K61" s="23">
        <v>0</v>
      </c>
      <c r="L61" s="23">
        <v>0.05</v>
      </c>
      <c r="M61" s="23">
        <v>0</v>
      </c>
      <c r="N61" s="23">
        <v>0</v>
      </c>
      <c r="O61" s="23">
        <v>0</v>
      </c>
      <c r="P61" s="23">
        <v>0</v>
      </c>
      <c r="Q61" s="23">
        <v>0</v>
      </c>
      <c r="R61" s="23">
        <v>0</v>
      </c>
      <c r="S61" s="23">
        <v>0</v>
      </c>
      <c r="T61" s="23" t="s">
        <v>891</v>
      </c>
      <c r="U61" s="23"/>
      <c r="V61" s="22" t="s">
        <v>973</v>
      </c>
      <c r="W61" s="111" t="s">
        <v>31</v>
      </c>
      <c r="X61" s="111">
        <f>IF(K61=0,0,IF(G61=1,'Założenia - koszty'!$D$4,'Założenia - koszty'!$E$4))+IF(Dane!L61=0,0,IF(Dane!G61=1,'Założenia - koszty'!$D$5,'Założenia - koszty'!$E$5))</f>
        <v>3</v>
      </c>
      <c r="Y61" s="111"/>
      <c r="Z61" s="11"/>
    </row>
    <row r="62" spans="2:26" s="17" customFormat="1" ht="144" customHeight="1" x14ac:dyDescent="0.25">
      <c r="B62" s="44" t="s">
        <v>323</v>
      </c>
      <c r="C62" s="23" t="s">
        <v>249</v>
      </c>
      <c r="D62" s="23" t="s">
        <v>275</v>
      </c>
      <c r="E62" s="30" t="s">
        <v>19</v>
      </c>
      <c r="F62" s="24" t="s">
        <v>324</v>
      </c>
      <c r="G62" s="111">
        <v>0</v>
      </c>
      <c r="H62" s="23">
        <v>1.4</v>
      </c>
      <c r="I62" s="25" t="s">
        <v>325</v>
      </c>
      <c r="J62" s="25" t="s">
        <v>326</v>
      </c>
      <c r="K62" s="23">
        <v>1.4</v>
      </c>
      <c r="L62" s="23">
        <v>0</v>
      </c>
      <c r="M62" s="23">
        <v>0</v>
      </c>
      <c r="N62" s="23">
        <v>0</v>
      </c>
      <c r="O62" s="23">
        <v>0</v>
      </c>
      <c r="P62" s="23">
        <v>0</v>
      </c>
      <c r="Q62" s="23">
        <v>0</v>
      </c>
      <c r="R62" s="23">
        <v>0</v>
      </c>
      <c r="S62" s="23">
        <v>0</v>
      </c>
      <c r="T62" s="23" t="s">
        <v>331</v>
      </c>
      <c r="U62" s="23" t="s">
        <v>910</v>
      </c>
      <c r="V62" s="22" t="s">
        <v>974</v>
      </c>
      <c r="W62" s="111" t="s">
        <v>31</v>
      </c>
      <c r="X62" s="111">
        <f>IF(K62=0,0,IF(G62=1,'Założenia - koszty'!$D$4,'Założenia - koszty'!$E$4))+IF(Dane!L62=0,0,IF(Dane!G62=1,'Założenia - koszty'!$D$5,'Założenia - koszty'!$E$5))</f>
        <v>2.5</v>
      </c>
      <c r="Y62" s="111"/>
      <c r="Z62" s="11"/>
    </row>
    <row r="63" spans="2:26" s="17" customFormat="1" ht="144" customHeight="1" x14ac:dyDescent="0.25">
      <c r="B63" s="44" t="s">
        <v>327</v>
      </c>
      <c r="C63" s="23" t="s">
        <v>249</v>
      </c>
      <c r="D63" s="23" t="s">
        <v>275</v>
      </c>
      <c r="E63" s="30" t="s">
        <v>19</v>
      </c>
      <c r="F63" s="24" t="s">
        <v>328</v>
      </c>
      <c r="G63" s="111">
        <v>0</v>
      </c>
      <c r="H63" s="23">
        <v>2.8</v>
      </c>
      <c r="I63" s="25" t="s">
        <v>329</v>
      </c>
      <c r="J63" s="25" t="s">
        <v>330</v>
      </c>
      <c r="K63" s="23">
        <v>2.8</v>
      </c>
      <c r="L63" s="23">
        <v>0</v>
      </c>
      <c r="M63" s="23">
        <v>0</v>
      </c>
      <c r="N63" s="23">
        <v>0</v>
      </c>
      <c r="O63" s="23">
        <v>0</v>
      </c>
      <c r="P63" s="23">
        <v>0</v>
      </c>
      <c r="Q63" s="23">
        <v>0</v>
      </c>
      <c r="R63" s="23">
        <v>0</v>
      </c>
      <c r="S63" s="23">
        <v>0</v>
      </c>
      <c r="T63" s="23" t="s">
        <v>331</v>
      </c>
      <c r="U63" s="23"/>
      <c r="V63" s="22" t="s">
        <v>332</v>
      </c>
      <c r="W63" s="111" t="s">
        <v>31</v>
      </c>
      <c r="X63" s="111">
        <f>IF(K63=0,0,IF(G63=1,'Założenia - koszty'!$D$4,'Założenia - koszty'!$E$4))+IF(Dane!L63=0,0,IF(Dane!G63=1,'Założenia - koszty'!$D$5,'Założenia - koszty'!$E$5))</f>
        <v>2.5</v>
      </c>
      <c r="Y63" s="111"/>
      <c r="Z63" s="11"/>
    </row>
    <row r="64" spans="2:26" s="17" customFormat="1" ht="144" customHeight="1" x14ac:dyDescent="0.25">
      <c r="B64" s="44" t="s">
        <v>333</v>
      </c>
      <c r="C64" s="23" t="s">
        <v>249</v>
      </c>
      <c r="D64" s="23" t="s">
        <v>334</v>
      </c>
      <c r="E64" s="30" t="s">
        <v>968</v>
      </c>
      <c r="F64" s="24" t="s">
        <v>335</v>
      </c>
      <c r="G64" s="111">
        <v>1</v>
      </c>
      <c r="H64" s="23">
        <v>0.75</v>
      </c>
      <c r="I64" s="25" t="s">
        <v>336</v>
      </c>
      <c r="J64" s="25" t="s">
        <v>337</v>
      </c>
      <c r="K64" s="23">
        <v>0.75</v>
      </c>
      <c r="L64" s="23">
        <v>0</v>
      </c>
      <c r="M64" s="23">
        <v>0</v>
      </c>
      <c r="N64" s="23">
        <v>0</v>
      </c>
      <c r="O64" s="23">
        <v>0</v>
      </c>
      <c r="P64" s="23">
        <v>0</v>
      </c>
      <c r="Q64" s="23">
        <v>0</v>
      </c>
      <c r="R64" s="23">
        <v>0</v>
      </c>
      <c r="S64" s="23">
        <v>0</v>
      </c>
      <c r="T64" s="23" t="s">
        <v>338</v>
      </c>
      <c r="U64" s="23"/>
      <c r="V64" s="22" t="s">
        <v>339</v>
      </c>
      <c r="W64" s="111" t="s">
        <v>31</v>
      </c>
      <c r="X64" s="111">
        <f>IF(K64=0,0,IF(G64=1,'Założenia - koszty'!$D$4,'Założenia - koszty'!$E$4))+IF(Dane!L64=0,0,IF(Dane!G64=1,'Założenia - koszty'!$D$5,'Założenia - koszty'!$E$5))</f>
        <v>2.5</v>
      </c>
      <c r="Y64" s="111"/>
      <c r="Z64" s="11"/>
    </row>
    <row r="65" spans="2:26" s="17" customFormat="1" ht="144" customHeight="1" x14ac:dyDescent="0.25">
      <c r="B65" s="44" t="s">
        <v>340</v>
      </c>
      <c r="C65" s="23" t="s">
        <v>249</v>
      </c>
      <c r="D65" s="23" t="s">
        <v>334</v>
      </c>
      <c r="E65" s="30" t="s">
        <v>19</v>
      </c>
      <c r="F65" s="24" t="s">
        <v>341</v>
      </c>
      <c r="G65" s="111">
        <v>1</v>
      </c>
      <c r="H65" s="23">
        <v>0.65</v>
      </c>
      <c r="I65" s="25" t="s">
        <v>342</v>
      </c>
      <c r="J65" s="25" t="s">
        <v>343</v>
      </c>
      <c r="K65" s="23">
        <v>0</v>
      </c>
      <c r="L65" s="23">
        <v>0</v>
      </c>
      <c r="M65" s="23">
        <v>0</v>
      </c>
      <c r="N65" s="23">
        <v>0</v>
      </c>
      <c r="O65" s="23">
        <v>0</v>
      </c>
      <c r="P65" s="23">
        <v>0</v>
      </c>
      <c r="Q65" s="23">
        <v>0.65</v>
      </c>
      <c r="R65" s="23">
        <v>0</v>
      </c>
      <c r="S65" s="23">
        <v>0</v>
      </c>
      <c r="T65" s="23"/>
      <c r="U65" s="23"/>
      <c r="V65" s="22" t="s">
        <v>344</v>
      </c>
      <c r="W65" s="111" t="s">
        <v>31</v>
      </c>
      <c r="X65" s="111">
        <f>IF(K65=0,0,IF(G65=1,'Założenia - koszty'!$D$4,'Założenia - koszty'!$E$4))+IF(Dane!L65=0,0,IF(Dane!G65=1,'Założenia - koszty'!$D$5,'Założenia - koszty'!$E$5))</f>
        <v>0</v>
      </c>
      <c r="Y65" s="111"/>
      <c r="Z65" s="11"/>
    </row>
    <row r="66" spans="2:26" s="17" customFormat="1" ht="144" customHeight="1" x14ac:dyDescent="0.25">
      <c r="B66" s="44" t="s">
        <v>345</v>
      </c>
      <c r="C66" s="23" t="s">
        <v>249</v>
      </c>
      <c r="D66" s="23" t="s">
        <v>334</v>
      </c>
      <c r="E66" s="30" t="s">
        <v>19</v>
      </c>
      <c r="F66" s="24" t="s">
        <v>346</v>
      </c>
      <c r="G66" s="111">
        <v>1</v>
      </c>
      <c r="H66" s="23">
        <v>0.85</v>
      </c>
      <c r="I66" s="25" t="s">
        <v>347</v>
      </c>
      <c r="J66" s="25" t="s">
        <v>348</v>
      </c>
      <c r="K66" s="23">
        <v>0.85</v>
      </c>
      <c r="L66" s="23">
        <v>0</v>
      </c>
      <c r="M66" s="23">
        <v>0</v>
      </c>
      <c r="N66" s="23">
        <v>0</v>
      </c>
      <c r="O66" s="23">
        <v>0</v>
      </c>
      <c r="P66" s="23">
        <v>0</v>
      </c>
      <c r="Q66" s="23">
        <v>0</v>
      </c>
      <c r="R66" s="23">
        <v>0</v>
      </c>
      <c r="S66" s="23">
        <v>0</v>
      </c>
      <c r="T66" s="23"/>
      <c r="U66" s="23"/>
      <c r="V66" s="22" t="s">
        <v>349</v>
      </c>
      <c r="W66" s="111" t="s">
        <v>31</v>
      </c>
      <c r="X66" s="111">
        <f>IF(K66=0,0,IF(G66=1,'Założenia - koszty'!$D$4,'Założenia - koszty'!$E$4))+IF(Dane!L66=0,0,IF(Dane!G66=1,'Założenia - koszty'!$D$5,'Założenia - koszty'!$E$5))</f>
        <v>2.5</v>
      </c>
      <c r="Y66" s="111"/>
      <c r="Z66" s="11"/>
    </row>
    <row r="67" spans="2:26" s="17" customFormat="1" ht="144" customHeight="1" x14ac:dyDescent="0.25">
      <c r="B67" s="44" t="s">
        <v>350</v>
      </c>
      <c r="C67" s="23" t="s">
        <v>249</v>
      </c>
      <c r="D67" s="23" t="s">
        <v>334</v>
      </c>
      <c r="E67" s="30" t="s">
        <v>351</v>
      </c>
      <c r="F67" s="24" t="s">
        <v>352</v>
      </c>
      <c r="G67" s="111">
        <v>1</v>
      </c>
      <c r="H67" s="23">
        <v>3</v>
      </c>
      <c r="I67" s="25" t="s">
        <v>353</v>
      </c>
      <c r="J67" s="25" t="s">
        <v>354</v>
      </c>
      <c r="K67" s="23">
        <v>3</v>
      </c>
      <c r="L67" s="23">
        <v>0</v>
      </c>
      <c r="M67" s="23">
        <v>0</v>
      </c>
      <c r="N67" s="23">
        <v>0</v>
      </c>
      <c r="O67" s="23">
        <v>0</v>
      </c>
      <c r="P67" s="23">
        <v>0</v>
      </c>
      <c r="Q67" s="23">
        <v>0</v>
      </c>
      <c r="R67" s="23">
        <v>0</v>
      </c>
      <c r="S67" s="23">
        <v>0</v>
      </c>
      <c r="T67" s="23"/>
      <c r="U67" s="23" t="s">
        <v>911</v>
      </c>
      <c r="V67" s="22" t="s">
        <v>355</v>
      </c>
      <c r="W67" s="111" t="s">
        <v>31</v>
      </c>
      <c r="X67" s="111">
        <f>IF(K67=0,0,IF(G67=1,'Założenia - koszty'!$D$4,'Założenia - koszty'!$E$4))+IF(Dane!L67=0,0,IF(Dane!G67=1,'Założenia - koszty'!$D$5,'Założenia - koszty'!$E$5))</f>
        <v>2.5</v>
      </c>
      <c r="Y67" s="111"/>
      <c r="Z67" s="11"/>
    </row>
    <row r="68" spans="2:26" s="17" customFormat="1" ht="144" customHeight="1" x14ac:dyDescent="0.25">
      <c r="B68" s="44" t="s">
        <v>356</v>
      </c>
      <c r="C68" s="23" t="s">
        <v>249</v>
      </c>
      <c r="D68" s="23" t="s">
        <v>334</v>
      </c>
      <c r="E68" s="30" t="s">
        <v>19</v>
      </c>
      <c r="F68" s="24" t="s">
        <v>357</v>
      </c>
      <c r="G68" s="111">
        <v>1</v>
      </c>
      <c r="H68" s="23">
        <v>2.1</v>
      </c>
      <c r="I68" s="25" t="s">
        <v>358</v>
      </c>
      <c r="J68" s="25" t="s">
        <v>359</v>
      </c>
      <c r="K68" s="23">
        <v>2.1</v>
      </c>
      <c r="L68" s="23">
        <v>0</v>
      </c>
      <c r="M68" s="23">
        <v>0</v>
      </c>
      <c r="N68" s="23">
        <v>0</v>
      </c>
      <c r="O68" s="23">
        <v>0</v>
      </c>
      <c r="P68" s="23">
        <v>0</v>
      </c>
      <c r="Q68" s="23">
        <v>0</v>
      </c>
      <c r="R68" s="23">
        <v>0</v>
      </c>
      <c r="S68" s="23">
        <v>0</v>
      </c>
      <c r="T68" s="23"/>
      <c r="U68" s="23"/>
      <c r="V68" s="22" t="s">
        <v>360</v>
      </c>
      <c r="W68" s="111" t="s">
        <v>31</v>
      </c>
      <c r="X68" s="111">
        <f>IF(K68=0,0,IF(G68=1,'Założenia - koszty'!$D$4,'Założenia - koszty'!$E$4))+IF(Dane!L68=0,0,IF(Dane!G68=1,'Założenia - koszty'!$D$5,'Założenia - koszty'!$E$5))</f>
        <v>2.5</v>
      </c>
      <c r="Y68" s="111"/>
      <c r="Z68" s="11"/>
    </row>
    <row r="69" spans="2:26" s="17" customFormat="1" ht="144" customHeight="1" x14ac:dyDescent="0.25">
      <c r="B69" s="44" t="s">
        <v>361</v>
      </c>
      <c r="C69" s="23" t="s">
        <v>249</v>
      </c>
      <c r="D69" s="23" t="s">
        <v>362</v>
      </c>
      <c r="E69" s="30" t="s">
        <v>19</v>
      </c>
      <c r="F69" s="24" t="s">
        <v>363</v>
      </c>
      <c r="G69" s="111">
        <v>0</v>
      </c>
      <c r="H69" s="23">
        <v>6.15</v>
      </c>
      <c r="I69" s="25" t="s">
        <v>364</v>
      </c>
      <c r="J69" s="25" t="s">
        <v>365</v>
      </c>
      <c r="K69" s="23">
        <v>6.15</v>
      </c>
      <c r="L69" s="23">
        <v>0</v>
      </c>
      <c r="M69" s="23">
        <v>0</v>
      </c>
      <c r="N69" s="23">
        <v>0</v>
      </c>
      <c r="O69" s="23">
        <v>0</v>
      </c>
      <c r="P69" s="23">
        <v>0</v>
      </c>
      <c r="Q69" s="23">
        <v>0</v>
      </c>
      <c r="R69" s="23">
        <v>0</v>
      </c>
      <c r="S69" s="23">
        <v>0</v>
      </c>
      <c r="T69" s="23" t="s">
        <v>996</v>
      </c>
      <c r="U69" s="23" t="s">
        <v>912</v>
      </c>
      <c r="V69" s="22" t="s">
        <v>366</v>
      </c>
      <c r="W69" s="111" t="s">
        <v>31</v>
      </c>
      <c r="X69" s="111">
        <f>IF(K69=0,0,IF(G69=1,'Założenia - koszty'!$D$4,'Założenia - koszty'!$E$4))+IF(Dane!L69=0,0,IF(Dane!G69=1,'Założenia - koszty'!$D$5,'Założenia - koszty'!$E$5))</f>
        <v>2.5</v>
      </c>
      <c r="Y69" s="111"/>
      <c r="Z69" s="11"/>
    </row>
    <row r="70" spans="2:26" s="17" customFormat="1" ht="144" customHeight="1" x14ac:dyDescent="0.25">
      <c r="B70" s="44" t="s">
        <v>367</v>
      </c>
      <c r="C70" s="23" t="s">
        <v>249</v>
      </c>
      <c r="D70" s="23" t="s">
        <v>368</v>
      </c>
      <c r="E70" s="30" t="s">
        <v>19</v>
      </c>
      <c r="F70" s="24" t="s">
        <v>369</v>
      </c>
      <c r="G70" s="111">
        <v>0</v>
      </c>
      <c r="H70" s="23">
        <v>1.5</v>
      </c>
      <c r="I70" s="25" t="s">
        <v>370</v>
      </c>
      <c r="J70" s="25" t="s">
        <v>318</v>
      </c>
      <c r="K70" s="23">
        <v>1.5</v>
      </c>
      <c r="L70" s="23">
        <v>0</v>
      </c>
      <c r="M70" s="23">
        <v>0</v>
      </c>
      <c r="N70" s="23">
        <v>0</v>
      </c>
      <c r="O70" s="23">
        <v>0</v>
      </c>
      <c r="P70" s="23">
        <v>0</v>
      </c>
      <c r="Q70" s="23">
        <v>0</v>
      </c>
      <c r="R70" s="23">
        <v>0</v>
      </c>
      <c r="S70" s="23">
        <v>0</v>
      </c>
      <c r="T70" s="23"/>
      <c r="U70" s="23"/>
      <c r="V70" s="22" t="s">
        <v>371</v>
      </c>
      <c r="W70" s="111" t="s">
        <v>31</v>
      </c>
      <c r="X70" s="111">
        <f>IF(K70=0,0,IF(G70=1,'Założenia - koszty'!$D$4,'Założenia - koszty'!$E$4))+IF(Dane!L70=0,0,IF(Dane!G70=1,'Założenia - koszty'!$D$5,'Założenia - koszty'!$E$5))</f>
        <v>2.5</v>
      </c>
      <c r="Y70" s="111"/>
      <c r="Z70" s="11"/>
    </row>
    <row r="71" spans="2:26" s="17" customFormat="1" ht="167.25" customHeight="1" x14ac:dyDescent="0.25">
      <c r="B71" s="44" t="s">
        <v>372</v>
      </c>
      <c r="C71" s="23" t="s">
        <v>249</v>
      </c>
      <c r="D71" s="23" t="s">
        <v>368</v>
      </c>
      <c r="E71" s="30" t="s">
        <v>19</v>
      </c>
      <c r="F71" s="24" t="s">
        <v>373</v>
      </c>
      <c r="G71" s="111">
        <v>0</v>
      </c>
      <c r="H71" s="23">
        <v>2</v>
      </c>
      <c r="I71" s="25" t="s">
        <v>374</v>
      </c>
      <c r="J71" s="25" t="s">
        <v>375</v>
      </c>
      <c r="K71" s="23">
        <v>0</v>
      </c>
      <c r="L71" s="23">
        <v>0</v>
      </c>
      <c r="M71" s="23">
        <v>2</v>
      </c>
      <c r="N71" s="23">
        <v>0</v>
      </c>
      <c r="O71" s="23">
        <v>0</v>
      </c>
      <c r="P71" s="23">
        <v>0</v>
      </c>
      <c r="Q71" s="23">
        <v>0</v>
      </c>
      <c r="R71" s="23">
        <v>0</v>
      </c>
      <c r="S71" s="23">
        <v>0</v>
      </c>
      <c r="T71" s="23" t="s">
        <v>997</v>
      </c>
      <c r="U71" s="23" t="s">
        <v>376</v>
      </c>
      <c r="V71" s="22" t="s">
        <v>999</v>
      </c>
      <c r="W71" s="111" t="s">
        <v>1040</v>
      </c>
      <c r="X71" s="111">
        <f>IF(K71=0,0,IF(G71=1,'Założenia - koszty'!$D$4,'Założenia - koszty'!$E$4))+IF(Dane!L71=0,0,IF(Dane!G71=1,'Założenia - koszty'!$D$5,'Założenia - koszty'!$E$5))</f>
        <v>0</v>
      </c>
      <c r="Y71" s="111">
        <v>4.5</v>
      </c>
      <c r="Z71" s="58" t="s">
        <v>945</v>
      </c>
    </row>
    <row r="72" spans="2:26" s="17" customFormat="1" ht="144" customHeight="1" x14ac:dyDescent="0.25">
      <c r="B72" s="44" t="s">
        <v>377</v>
      </c>
      <c r="C72" s="23" t="s">
        <v>249</v>
      </c>
      <c r="D72" s="23" t="s">
        <v>368</v>
      </c>
      <c r="E72" s="30" t="s">
        <v>19</v>
      </c>
      <c r="F72" s="24" t="s">
        <v>378</v>
      </c>
      <c r="G72" s="111">
        <v>0</v>
      </c>
      <c r="H72" s="23">
        <v>5.4</v>
      </c>
      <c r="I72" s="25" t="s">
        <v>379</v>
      </c>
      <c r="J72" s="25" t="s">
        <v>380</v>
      </c>
      <c r="K72" s="23">
        <v>5.4</v>
      </c>
      <c r="L72" s="23">
        <v>0</v>
      </c>
      <c r="M72" s="23">
        <v>0</v>
      </c>
      <c r="N72" s="23">
        <v>0</v>
      </c>
      <c r="O72" s="23">
        <v>0</v>
      </c>
      <c r="P72" s="23">
        <v>0</v>
      </c>
      <c r="Q72" s="23">
        <v>0</v>
      </c>
      <c r="R72" s="23">
        <v>0</v>
      </c>
      <c r="S72" s="23">
        <v>0</v>
      </c>
      <c r="T72" s="23"/>
      <c r="U72" s="23" t="s">
        <v>381</v>
      </c>
      <c r="V72" s="22" t="s">
        <v>382</v>
      </c>
      <c r="W72" s="111" t="s">
        <v>31</v>
      </c>
      <c r="X72" s="111">
        <f>IF(K72=0,0,IF(G72=1,'Założenia - koszty'!$D$4,'Założenia - koszty'!$E$4))+IF(Dane!L72=0,0,IF(Dane!G72=1,'Założenia - koszty'!$D$5,'Założenia - koszty'!$E$5))</f>
        <v>2.5</v>
      </c>
      <c r="Y72" s="111"/>
      <c r="Z72" s="11"/>
    </row>
    <row r="73" spans="2:26" s="17" customFormat="1" ht="144" customHeight="1" x14ac:dyDescent="0.25">
      <c r="B73" s="44" t="s">
        <v>383</v>
      </c>
      <c r="C73" s="23" t="s">
        <v>249</v>
      </c>
      <c r="D73" s="23" t="s">
        <v>368</v>
      </c>
      <c r="E73" s="30" t="s">
        <v>19</v>
      </c>
      <c r="F73" s="24" t="s">
        <v>384</v>
      </c>
      <c r="G73" s="111">
        <v>0</v>
      </c>
      <c r="H73" s="23">
        <v>0.4</v>
      </c>
      <c r="I73" s="25" t="s">
        <v>385</v>
      </c>
      <c r="J73" s="25" t="s">
        <v>375</v>
      </c>
      <c r="K73" s="23">
        <v>0</v>
      </c>
      <c r="L73" s="23">
        <v>0</v>
      </c>
      <c r="M73" s="23">
        <v>0</v>
      </c>
      <c r="N73" s="23">
        <v>0</v>
      </c>
      <c r="O73" s="23">
        <v>0</v>
      </c>
      <c r="P73" s="23">
        <v>0</v>
      </c>
      <c r="Q73" s="23">
        <v>0</v>
      </c>
      <c r="R73" s="23">
        <v>0</v>
      </c>
      <c r="S73" s="23">
        <v>0.4</v>
      </c>
      <c r="T73" s="23"/>
      <c r="U73" s="23"/>
      <c r="V73" s="22" t="s">
        <v>386</v>
      </c>
      <c r="W73" s="111" t="s">
        <v>31</v>
      </c>
      <c r="X73" s="111">
        <f>IF(K73=0,0,IF(G73=1,'Założenia - koszty'!$D$4,'Założenia - koszty'!$E$4))+IF(Dane!L73=0,0,IF(Dane!G73=1,'Założenia - koszty'!$D$5,'Założenia - koszty'!$E$5))</f>
        <v>0</v>
      </c>
      <c r="Y73" s="111"/>
      <c r="Z73" s="11"/>
    </row>
    <row r="74" spans="2:26" s="17" customFormat="1" ht="144" customHeight="1" x14ac:dyDescent="0.25">
      <c r="B74" s="44" t="s">
        <v>387</v>
      </c>
      <c r="C74" s="23" t="s">
        <v>249</v>
      </c>
      <c r="D74" s="23" t="s">
        <v>368</v>
      </c>
      <c r="E74" s="30" t="s">
        <v>388</v>
      </c>
      <c r="F74" s="24" t="s">
        <v>389</v>
      </c>
      <c r="G74" s="111">
        <v>0</v>
      </c>
      <c r="H74" s="23">
        <v>3.3</v>
      </c>
      <c r="I74" s="25" t="s">
        <v>390</v>
      </c>
      <c r="J74" s="25" t="s">
        <v>391</v>
      </c>
      <c r="K74" s="23">
        <v>3.3</v>
      </c>
      <c r="L74" s="23">
        <v>0</v>
      </c>
      <c r="M74" s="23">
        <v>0</v>
      </c>
      <c r="N74" s="23">
        <v>0</v>
      </c>
      <c r="O74" s="23">
        <v>0</v>
      </c>
      <c r="P74" s="23">
        <v>0</v>
      </c>
      <c r="Q74" s="23">
        <v>0</v>
      </c>
      <c r="R74" s="23">
        <v>0</v>
      </c>
      <c r="S74" s="23">
        <v>0</v>
      </c>
      <c r="T74" s="23"/>
      <c r="U74" s="23"/>
      <c r="V74" s="22" t="s">
        <v>392</v>
      </c>
      <c r="W74" s="111" t="s">
        <v>31</v>
      </c>
      <c r="X74" s="111">
        <f>IF(K74=0,0,IF(G74=1,'Założenia - koszty'!$D$4,'Założenia - koszty'!$E$4))+IF(Dane!L74=0,0,IF(Dane!G74=1,'Założenia - koszty'!$D$5,'Założenia - koszty'!$E$5))</f>
        <v>2.5</v>
      </c>
      <c r="Y74" s="111"/>
      <c r="Z74" s="11"/>
    </row>
    <row r="75" spans="2:26" s="17" customFormat="1" ht="144" customHeight="1" x14ac:dyDescent="0.25">
      <c r="B75" s="44" t="s">
        <v>393</v>
      </c>
      <c r="C75" s="23" t="s">
        <v>394</v>
      </c>
      <c r="D75" s="23" t="s">
        <v>395</v>
      </c>
      <c r="E75" s="30" t="s">
        <v>388</v>
      </c>
      <c r="F75" s="24" t="s">
        <v>396</v>
      </c>
      <c r="G75" s="111">
        <v>0</v>
      </c>
      <c r="H75" s="23">
        <v>4.9000000000000004</v>
      </c>
      <c r="I75" s="25" t="s">
        <v>397</v>
      </c>
      <c r="J75" s="25" t="s">
        <v>398</v>
      </c>
      <c r="K75" s="23">
        <v>4.9000000000000004</v>
      </c>
      <c r="L75" s="23">
        <v>0</v>
      </c>
      <c r="M75" s="23">
        <v>0</v>
      </c>
      <c r="N75" s="23">
        <v>0</v>
      </c>
      <c r="O75" s="23">
        <v>0</v>
      </c>
      <c r="P75" s="23">
        <v>0</v>
      </c>
      <c r="Q75" s="23">
        <v>0</v>
      </c>
      <c r="R75" s="23">
        <v>0</v>
      </c>
      <c r="S75" s="23">
        <v>0</v>
      </c>
      <c r="T75" s="23"/>
      <c r="U75" s="23"/>
      <c r="V75" s="22" t="s">
        <v>399</v>
      </c>
      <c r="W75" s="111" t="s">
        <v>31</v>
      </c>
      <c r="X75" s="111">
        <f>IF(K75=0,0,IF(G75=1,'Założenia - koszty'!$D$4,'Założenia - koszty'!$E$4))+IF(Dane!L75=0,0,IF(Dane!G75=1,'Założenia - koszty'!$D$5,'Założenia - koszty'!$E$5))</f>
        <v>2.5</v>
      </c>
      <c r="Y75" s="111"/>
      <c r="Z75" s="11"/>
    </row>
    <row r="76" spans="2:26" s="17" customFormat="1" ht="144" customHeight="1" x14ac:dyDescent="0.25">
      <c r="B76" s="44" t="s">
        <v>400</v>
      </c>
      <c r="C76" s="23" t="s">
        <v>394</v>
      </c>
      <c r="D76" s="23" t="s">
        <v>395</v>
      </c>
      <c r="E76" s="30" t="s">
        <v>19</v>
      </c>
      <c r="F76" s="24" t="s">
        <v>401</v>
      </c>
      <c r="G76" s="111">
        <v>1</v>
      </c>
      <c r="H76" s="23">
        <v>1.4</v>
      </c>
      <c r="I76" s="25" t="s">
        <v>402</v>
      </c>
      <c r="J76" s="25" t="s">
        <v>403</v>
      </c>
      <c r="K76" s="23">
        <v>1.4</v>
      </c>
      <c r="L76" s="23">
        <v>0</v>
      </c>
      <c r="M76" s="23">
        <v>0</v>
      </c>
      <c r="N76" s="23">
        <v>0</v>
      </c>
      <c r="O76" s="23">
        <v>0</v>
      </c>
      <c r="P76" s="23">
        <v>0</v>
      </c>
      <c r="Q76" s="23">
        <v>0</v>
      </c>
      <c r="R76" s="23">
        <v>0</v>
      </c>
      <c r="S76" s="23">
        <v>0</v>
      </c>
      <c r="T76" s="23" t="s">
        <v>404</v>
      </c>
      <c r="U76" s="23"/>
      <c r="V76" s="22" t="s">
        <v>405</v>
      </c>
      <c r="W76" s="111" t="s">
        <v>31</v>
      </c>
      <c r="X76" s="111">
        <f>IF(K76=0,0,IF(G76=1,'Założenia - koszty'!$D$4,'Założenia - koszty'!$E$4))+IF(Dane!L76=0,0,IF(Dane!G76=1,'Założenia - koszty'!$D$5,'Założenia - koszty'!$E$5))</f>
        <v>2.5</v>
      </c>
      <c r="Y76" s="111"/>
      <c r="Z76" s="11"/>
    </row>
    <row r="77" spans="2:26" s="17" customFormat="1" ht="144" customHeight="1" x14ac:dyDescent="0.25">
      <c r="B77" s="44" t="s">
        <v>406</v>
      </c>
      <c r="C77" s="23" t="s">
        <v>394</v>
      </c>
      <c r="D77" s="23" t="s">
        <v>395</v>
      </c>
      <c r="E77" s="30" t="s">
        <v>19</v>
      </c>
      <c r="F77" s="24" t="s">
        <v>407</v>
      </c>
      <c r="G77" s="111">
        <v>1</v>
      </c>
      <c r="H77" s="23">
        <v>0.6</v>
      </c>
      <c r="I77" s="25" t="s">
        <v>408</v>
      </c>
      <c r="J77" s="25" t="s">
        <v>409</v>
      </c>
      <c r="K77" s="23">
        <v>0.6</v>
      </c>
      <c r="L77" s="23">
        <v>0</v>
      </c>
      <c r="M77" s="23">
        <v>0</v>
      </c>
      <c r="N77" s="23">
        <v>0</v>
      </c>
      <c r="O77" s="23">
        <v>0</v>
      </c>
      <c r="P77" s="23">
        <v>0</v>
      </c>
      <c r="Q77" s="23">
        <v>0</v>
      </c>
      <c r="R77" s="23">
        <v>0</v>
      </c>
      <c r="S77" s="23">
        <v>0</v>
      </c>
      <c r="T77" s="23" t="s">
        <v>953</v>
      </c>
      <c r="U77" s="23"/>
      <c r="V77" s="22" t="s">
        <v>410</v>
      </c>
      <c r="W77" s="111" t="s">
        <v>31</v>
      </c>
      <c r="X77" s="111">
        <f>IF(K77=0,0,IF(G77=1,'Założenia - koszty'!$D$4,'Założenia - koszty'!$E$4))+IF(Dane!L77=0,0,IF(Dane!G77=1,'Założenia - koszty'!$D$5,'Założenia - koszty'!$E$5))</f>
        <v>2.5</v>
      </c>
      <c r="Y77" s="111"/>
      <c r="Z77" s="11"/>
    </row>
    <row r="78" spans="2:26" s="17" customFormat="1" ht="144" customHeight="1" x14ac:dyDescent="0.25">
      <c r="B78" s="44" t="s">
        <v>411</v>
      </c>
      <c r="C78" s="23" t="s">
        <v>394</v>
      </c>
      <c r="D78" s="23" t="s">
        <v>395</v>
      </c>
      <c r="E78" s="30" t="s">
        <v>19</v>
      </c>
      <c r="F78" s="24" t="s">
        <v>412</v>
      </c>
      <c r="G78" s="111">
        <v>0</v>
      </c>
      <c r="H78" s="23">
        <v>0.05</v>
      </c>
      <c r="I78" s="25" t="s">
        <v>413</v>
      </c>
      <c r="J78" s="25" t="s">
        <v>414</v>
      </c>
      <c r="K78" s="23">
        <v>0</v>
      </c>
      <c r="L78" s="23">
        <v>0.05</v>
      </c>
      <c r="M78" s="23">
        <v>0</v>
      </c>
      <c r="N78" s="23">
        <v>0</v>
      </c>
      <c r="O78" s="23">
        <v>0</v>
      </c>
      <c r="P78" s="23">
        <v>0</v>
      </c>
      <c r="Q78" s="23">
        <v>0</v>
      </c>
      <c r="R78" s="23">
        <v>0</v>
      </c>
      <c r="S78" s="23">
        <v>0</v>
      </c>
      <c r="T78" s="23" t="s">
        <v>913</v>
      </c>
      <c r="U78" s="23" t="s">
        <v>914</v>
      </c>
      <c r="V78" s="22" t="s">
        <v>415</v>
      </c>
      <c r="W78" s="111" t="s">
        <v>31</v>
      </c>
      <c r="X78" s="111">
        <f>IF(K78=0,0,IF(G78=1,'Założenia - koszty'!$D$4,'Założenia - koszty'!$E$4))+IF(Dane!L78=0,0,IF(Dane!G78=1,'Założenia - koszty'!$D$5,'Założenia - koszty'!$E$5))</f>
        <v>3</v>
      </c>
      <c r="Y78" s="111"/>
      <c r="Z78" s="11"/>
    </row>
    <row r="79" spans="2:26" s="17" customFormat="1" ht="144" customHeight="1" x14ac:dyDescent="0.25">
      <c r="B79" s="44" t="s">
        <v>416</v>
      </c>
      <c r="C79" s="23" t="s">
        <v>394</v>
      </c>
      <c r="D79" s="23" t="s">
        <v>395</v>
      </c>
      <c r="E79" s="30" t="s">
        <v>417</v>
      </c>
      <c r="F79" s="24" t="s">
        <v>418</v>
      </c>
      <c r="G79" s="111">
        <v>0</v>
      </c>
      <c r="H79" s="23">
        <v>7.25</v>
      </c>
      <c r="I79" s="25" t="s">
        <v>419</v>
      </c>
      <c r="J79" s="25" t="s">
        <v>420</v>
      </c>
      <c r="K79" s="23">
        <v>7.25</v>
      </c>
      <c r="L79" s="23">
        <v>0</v>
      </c>
      <c r="M79" s="23">
        <v>0</v>
      </c>
      <c r="N79" s="23">
        <v>0</v>
      </c>
      <c r="O79" s="23">
        <v>0</v>
      </c>
      <c r="P79" s="23">
        <v>0</v>
      </c>
      <c r="Q79" s="23">
        <v>0</v>
      </c>
      <c r="R79" s="23">
        <v>0</v>
      </c>
      <c r="S79" s="23">
        <v>0</v>
      </c>
      <c r="T79" s="97" t="s">
        <v>1001</v>
      </c>
      <c r="U79" s="23" t="s">
        <v>421</v>
      </c>
      <c r="V79" s="22" t="s">
        <v>422</v>
      </c>
      <c r="W79" s="111" t="s">
        <v>31</v>
      </c>
      <c r="X79" s="111">
        <f>IF(K79=0,0,IF(G79=1,'Założenia - koszty'!$D$4,'Założenia - koszty'!$E$4))+IF(Dane!L79=0,0,IF(Dane!G79=1,'Założenia - koszty'!$D$5,'Założenia - koszty'!$E$5))</f>
        <v>2.5</v>
      </c>
      <c r="Y79" s="111"/>
      <c r="Z79" s="11"/>
    </row>
    <row r="80" spans="2:26" s="17" customFormat="1" ht="144" customHeight="1" x14ac:dyDescent="0.25">
      <c r="B80" s="44" t="s">
        <v>423</v>
      </c>
      <c r="C80" s="23" t="s">
        <v>424</v>
      </c>
      <c r="D80" s="23" t="s">
        <v>425</v>
      </c>
      <c r="E80" s="30" t="s">
        <v>426</v>
      </c>
      <c r="F80" s="24" t="s">
        <v>427</v>
      </c>
      <c r="G80" s="111">
        <v>0</v>
      </c>
      <c r="H80" s="23">
        <v>4.9000000000000004</v>
      </c>
      <c r="I80" s="25" t="s">
        <v>428</v>
      </c>
      <c r="J80" s="25" t="s">
        <v>429</v>
      </c>
      <c r="K80" s="23">
        <v>4.4000000000000004</v>
      </c>
      <c r="L80" s="23">
        <v>0</v>
      </c>
      <c r="M80" s="23">
        <v>0</v>
      </c>
      <c r="N80" s="23">
        <v>0</v>
      </c>
      <c r="O80" s="23">
        <v>0</v>
      </c>
      <c r="P80" s="23">
        <v>0</v>
      </c>
      <c r="Q80" s="23">
        <v>0.5</v>
      </c>
      <c r="R80" s="23">
        <v>0</v>
      </c>
      <c r="S80" s="23">
        <v>0</v>
      </c>
      <c r="T80" s="23" t="s">
        <v>915</v>
      </c>
      <c r="U80" s="23" t="s">
        <v>916</v>
      </c>
      <c r="V80" s="22" t="s">
        <v>1002</v>
      </c>
      <c r="W80" s="111" t="s">
        <v>31</v>
      </c>
      <c r="X80" s="111">
        <f>IF(K80=0,0,IF(G80=1,'Założenia - koszty'!$D$4,'Założenia - koszty'!$E$4))+IF(Dane!L80=0,0,IF(Dane!G80=1,'Założenia - koszty'!$D$5,'Założenia - koszty'!$E$5))</f>
        <v>2.5</v>
      </c>
      <c r="Y80" s="111"/>
      <c r="Z80" s="11"/>
    </row>
    <row r="81" spans="2:26" s="17" customFormat="1" ht="144" customHeight="1" x14ac:dyDescent="0.25">
      <c r="B81" s="44" t="s">
        <v>430</v>
      </c>
      <c r="C81" s="23" t="s">
        <v>424</v>
      </c>
      <c r="D81" s="23" t="s">
        <v>425</v>
      </c>
      <c r="E81" s="30" t="s">
        <v>19</v>
      </c>
      <c r="F81" s="24" t="s">
        <v>431</v>
      </c>
      <c r="G81" s="111">
        <v>0</v>
      </c>
      <c r="H81" s="23">
        <v>0.65</v>
      </c>
      <c r="I81" s="25" t="s">
        <v>432</v>
      </c>
      <c r="J81" s="25" t="s">
        <v>433</v>
      </c>
      <c r="K81" s="23">
        <v>0</v>
      </c>
      <c r="L81" s="23">
        <v>0</v>
      </c>
      <c r="M81" s="23">
        <v>0</v>
      </c>
      <c r="N81" s="23">
        <v>0</v>
      </c>
      <c r="O81" s="23">
        <v>0</v>
      </c>
      <c r="P81" s="23">
        <v>0</v>
      </c>
      <c r="Q81" s="23">
        <v>0.65</v>
      </c>
      <c r="R81" s="23">
        <v>0</v>
      </c>
      <c r="S81" s="23">
        <v>0</v>
      </c>
      <c r="T81" s="23" t="s">
        <v>434</v>
      </c>
      <c r="U81" s="23"/>
      <c r="V81" s="22" t="s">
        <v>435</v>
      </c>
      <c r="W81" s="111" t="s">
        <v>31</v>
      </c>
      <c r="X81" s="111">
        <f>IF(K81=0,0,IF(G81=1,'Założenia - koszty'!$D$4,'Założenia - koszty'!$E$4))+IF(Dane!L81=0,0,IF(Dane!G81=1,'Założenia - koszty'!$D$5,'Założenia - koszty'!$E$5))</f>
        <v>0</v>
      </c>
      <c r="Y81" s="111"/>
      <c r="Z81" s="11"/>
    </row>
    <row r="82" spans="2:26" s="17" customFormat="1" ht="144" customHeight="1" x14ac:dyDescent="0.25">
      <c r="B82" s="44" t="s">
        <v>436</v>
      </c>
      <c r="C82" s="23" t="s">
        <v>424</v>
      </c>
      <c r="D82" s="23" t="s">
        <v>425</v>
      </c>
      <c r="E82" s="30" t="s">
        <v>19</v>
      </c>
      <c r="F82" s="24" t="s">
        <v>437</v>
      </c>
      <c r="G82" s="111">
        <v>0</v>
      </c>
      <c r="H82" s="23">
        <v>1.8</v>
      </c>
      <c r="I82" s="25" t="s">
        <v>438</v>
      </c>
      <c r="J82" s="25" t="s">
        <v>439</v>
      </c>
      <c r="K82" s="23">
        <v>0</v>
      </c>
      <c r="L82" s="23">
        <v>0</v>
      </c>
      <c r="M82" s="23">
        <v>0</v>
      </c>
      <c r="N82" s="23">
        <v>0</v>
      </c>
      <c r="O82" s="23">
        <v>0</v>
      </c>
      <c r="P82" s="23">
        <v>0</v>
      </c>
      <c r="Q82" s="23">
        <v>1.8</v>
      </c>
      <c r="R82" s="23">
        <v>0</v>
      </c>
      <c r="S82" s="23">
        <v>0</v>
      </c>
      <c r="T82" s="23"/>
      <c r="U82" s="23"/>
      <c r="V82" s="22" t="s">
        <v>1003</v>
      </c>
      <c r="W82" s="111" t="s">
        <v>31</v>
      </c>
      <c r="X82" s="111">
        <f>IF(K82=0,0,IF(G82=1,'Założenia - koszty'!$D$4,'Założenia - koszty'!$E$4))+IF(Dane!L82=0,0,IF(Dane!G82=1,'Założenia - koszty'!$D$5,'Założenia - koszty'!$E$5))</f>
        <v>0</v>
      </c>
      <c r="Y82" s="111"/>
      <c r="Z82" s="11"/>
    </row>
    <row r="83" spans="2:26" s="17" customFormat="1" ht="144" customHeight="1" x14ac:dyDescent="0.25">
      <c r="B83" s="44" t="s">
        <v>440</v>
      </c>
      <c r="C83" s="23" t="s">
        <v>424</v>
      </c>
      <c r="D83" s="23" t="s">
        <v>441</v>
      </c>
      <c r="E83" s="30" t="s">
        <v>19</v>
      </c>
      <c r="F83" s="24" t="s">
        <v>442</v>
      </c>
      <c r="G83" s="111">
        <v>0</v>
      </c>
      <c r="H83" s="23">
        <v>1.7</v>
      </c>
      <c r="I83" s="25" t="s">
        <v>443</v>
      </c>
      <c r="J83" s="25" t="s">
        <v>444</v>
      </c>
      <c r="K83" s="23">
        <v>0</v>
      </c>
      <c r="L83" s="23">
        <v>0</v>
      </c>
      <c r="M83" s="23">
        <v>0</v>
      </c>
      <c r="N83" s="23">
        <v>0</v>
      </c>
      <c r="O83" s="23">
        <v>0</v>
      </c>
      <c r="P83" s="23">
        <v>0</v>
      </c>
      <c r="Q83" s="23">
        <v>1.7</v>
      </c>
      <c r="R83" s="23">
        <v>0</v>
      </c>
      <c r="S83" s="23">
        <v>0</v>
      </c>
      <c r="T83" s="53"/>
      <c r="U83" s="23" t="s">
        <v>445</v>
      </c>
      <c r="V83" s="22" t="s">
        <v>1004</v>
      </c>
      <c r="W83" s="111" t="s">
        <v>31</v>
      </c>
      <c r="X83" s="111">
        <f>IF(K83=0,0,IF(G83=1,'Założenia - koszty'!$D$4,'Założenia - koszty'!$E$4))+IF(Dane!L83=0,0,IF(Dane!G83=1,'Założenia - koszty'!$D$5,'Założenia - koszty'!$E$5))</f>
        <v>0</v>
      </c>
      <c r="Y83" s="111"/>
      <c r="Z83" s="11"/>
    </row>
    <row r="84" spans="2:26" s="17" customFormat="1" ht="144" customHeight="1" x14ac:dyDescent="0.25">
      <c r="B84" s="44" t="s">
        <v>446</v>
      </c>
      <c r="C84" s="23" t="s">
        <v>424</v>
      </c>
      <c r="D84" s="23" t="s">
        <v>441</v>
      </c>
      <c r="E84" s="30" t="s">
        <v>19</v>
      </c>
      <c r="F84" s="24" t="s">
        <v>447</v>
      </c>
      <c r="G84" s="111">
        <v>0</v>
      </c>
      <c r="H84" s="23">
        <v>3.8</v>
      </c>
      <c r="I84" s="25" t="s">
        <v>448</v>
      </c>
      <c r="J84" s="25" t="s">
        <v>449</v>
      </c>
      <c r="K84" s="23">
        <v>0</v>
      </c>
      <c r="L84" s="23">
        <v>0</v>
      </c>
      <c r="M84" s="23">
        <v>0</v>
      </c>
      <c r="N84" s="23">
        <v>0</v>
      </c>
      <c r="O84" s="23">
        <v>0</v>
      </c>
      <c r="P84" s="23">
        <v>0</v>
      </c>
      <c r="Q84" s="23">
        <v>3.8</v>
      </c>
      <c r="R84" s="23">
        <v>0</v>
      </c>
      <c r="S84" s="23">
        <v>0</v>
      </c>
      <c r="T84" s="23" t="s">
        <v>450</v>
      </c>
      <c r="U84" s="23"/>
      <c r="V84" s="22" t="s">
        <v>451</v>
      </c>
      <c r="W84" s="111" t="s">
        <v>31</v>
      </c>
      <c r="X84" s="111">
        <f>IF(K84=0,0,IF(G84=1,'Założenia - koszty'!$D$4,'Założenia - koszty'!$E$4))+IF(Dane!L84=0,0,IF(Dane!G84=1,'Założenia - koszty'!$D$5,'Założenia - koszty'!$E$5))</f>
        <v>0</v>
      </c>
      <c r="Y84" s="111"/>
      <c r="Z84" s="11"/>
    </row>
    <row r="85" spans="2:26" s="17" customFormat="1" ht="144" customHeight="1" x14ac:dyDescent="0.25">
      <c r="B85" s="44" t="s">
        <v>452</v>
      </c>
      <c r="C85" s="23" t="s">
        <v>424</v>
      </c>
      <c r="D85" s="23" t="s">
        <v>441</v>
      </c>
      <c r="E85" s="30" t="s">
        <v>453</v>
      </c>
      <c r="F85" s="24" t="s">
        <v>454</v>
      </c>
      <c r="G85" s="111">
        <v>1</v>
      </c>
      <c r="H85" s="23">
        <v>0.65</v>
      </c>
      <c r="I85" s="25" t="s">
        <v>455</v>
      </c>
      <c r="J85" s="25" t="s">
        <v>456</v>
      </c>
      <c r="K85" s="23">
        <v>0.35</v>
      </c>
      <c r="L85" s="23">
        <v>0</v>
      </c>
      <c r="M85" s="23">
        <v>0</v>
      </c>
      <c r="N85" s="23">
        <v>0</v>
      </c>
      <c r="O85" s="23">
        <v>0</v>
      </c>
      <c r="P85" s="23">
        <v>0</v>
      </c>
      <c r="Q85" s="23">
        <v>0</v>
      </c>
      <c r="R85" s="23">
        <v>0</v>
      </c>
      <c r="S85" s="23">
        <v>0.3</v>
      </c>
      <c r="T85" s="23" t="s">
        <v>457</v>
      </c>
      <c r="U85" s="23"/>
      <c r="V85" s="22" t="s">
        <v>458</v>
      </c>
      <c r="W85" s="111" t="s">
        <v>31</v>
      </c>
      <c r="X85" s="111">
        <f>IF(K85=0,0,IF(G85=1,'Założenia - koszty'!$D$4,'Założenia - koszty'!$E$4))+IF(Dane!L85=0,0,IF(Dane!G85=1,'Założenia - koszty'!$D$5,'Założenia - koszty'!$E$5))</f>
        <v>2.5</v>
      </c>
      <c r="Y85" s="111"/>
      <c r="Z85" s="11"/>
    </row>
    <row r="86" spans="2:26" s="17" customFormat="1" ht="144" customHeight="1" x14ac:dyDescent="0.25">
      <c r="B86" s="44" t="s">
        <v>459</v>
      </c>
      <c r="C86" s="23" t="s">
        <v>424</v>
      </c>
      <c r="D86" s="23" t="s">
        <v>441</v>
      </c>
      <c r="E86" s="30" t="s">
        <v>19</v>
      </c>
      <c r="F86" s="24" t="s">
        <v>460</v>
      </c>
      <c r="G86" s="111">
        <v>1</v>
      </c>
      <c r="H86" s="23">
        <v>1.05</v>
      </c>
      <c r="I86" s="25" t="s">
        <v>461</v>
      </c>
      <c r="J86" s="25" t="s">
        <v>462</v>
      </c>
      <c r="K86" s="23">
        <v>0</v>
      </c>
      <c r="L86" s="23">
        <v>0</v>
      </c>
      <c r="M86" s="23">
        <v>0</v>
      </c>
      <c r="N86" s="23">
        <v>0.45</v>
      </c>
      <c r="O86" s="23">
        <v>0</v>
      </c>
      <c r="P86" s="23">
        <v>0</v>
      </c>
      <c r="Q86" s="23">
        <v>0</v>
      </c>
      <c r="R86" s="23">
        <v>0</v>
      </c>
      <c r="S86" s="23">
        <v>0.6</v>
      </c>
      <c r="T86" s="23"/>
      <c r="U86" s="23"/>
      <c r="V86" s="22" t="s">
        <v>463</v>
      </c>
      <c r="W86" s="111" t="s">
        <v>31</v>
      </c>
      <c r="X86" s="111">
        <f>IF(K86=0,0,IF(G86=1,'Założenia - koszty'!$D$4,'Założenia - koszty'!$E$4))+IF(Dane!L86=0,0,IF(Dane!G86=1,'Założenia - koszty'!$D$5,'Założenia - koszty'!$E$5))</f>
        <v>0</v>
      </c>
      <c r="Y86" s="111"/>
      <c r="Z86" s="11"/>
    </row>
    <row r="87" spans="2:26" s="17" customFormat="1" ht="144" customHeight="1" x14ac:dyDescent="0.25">
      <c r="B87" s="45" t="s">
        <v>464</v>
      </c>
      <c r="C87" s="23" t="s">
        <v>424</v>
      </c>
      <c r="D87" s="23" t="s">
        <v>441</v>
      </c>
      <c r="E87" s="30" t="s">
        <v>19</v>
      </c>
      <c r="F87" s="24" t="s">
        <v>465</v>
      </c>
      <c r="G87" s="111">
        <v>0</v>
      </c>
      <c r="H87" s="23">
        <v>1.2</v>
      </c>
      <c r="I87" s="25" t="s">
        <v>466</v>
      </c>
      <c r="J87" s="25" t="s">
        <v>467</v>
      </c>
      <c r="K87" s="23">
        <v>1.2</v>
      </c>
      <c r="L87" s="23">
        <v>0</v>
      </c>
      <c r="M87" s="23">
        <v>0</v>
      </c>
      <c r="N87" s="23">
        <v>0</v>
      </c>
      <c r="O87" s="23">
        <v>0</v>
      </c>
      <c r="P87" s="23">
        <v>0</v>
      </c>
      <c r="Q87" s="23">
        <v>0</v>
      </c>
      <c r="R87" s="23">
        <v>0</v>
      </c>
      <c r="S87" s="23">
        <v>0</v>
      </c>
      <c r="T87" s="23"/>
      <c r="U87" s="23"/>
      <c r="V87" s="22" t="s">
        <v>468</v>
      </c>
      <c r="W87" s="111" t="s">
        <v>31</v>
      </c>
      <c r="X87" s="111">
        <f>IF(K87=0,0,IF(G87=1,'Założenia - koszty'!$D$4,'Założenia - koszty'!$E$4))+IF(Dane!L87=0,0,IF(Dane!G87=1,'Założenia - koszty'!$D$5,'Założenia - koszty'!$E$5))</f>
        <v>2.5</v>
      </c>
      <c r="Y87" s="111"/>
      <c r="Z87" s="11"/>
    </row>
    <row r="88" spans="2:26" s="17" customFormat="1" ht="144" customHeight="1" x14ac:dyDescent="0.25">
      <c r="B88" s="46" t="s">
        <v>469</v>
      </c>
      <c r="C88" s="23" t="s">
        <v>424</v>
      </c>
      <c r="D88" s="23" t="s">
        <v>470</v>
      </c>
      <c r="E88" s="30" t="s">
        <v>19</v>
      </c>
      <c r="F88" s="24" t="s">
        <v>471</v>
      </c>
      <c r="G88" s="111">
        <v>0</v>
      </c>
      <c r="H88" s="23">
        <v>6.8</v>
      </c>
      <c r="I88" s="25" t="s">
        <v>466</v>
      </c>
      <c r="J88" s="25" t="s">
        <v>467</v>
      </c>
      <c r="K88" s="23">
        <v>6.8</v>
      </c>
      <c r="L88" s="23">
        <v>0</v>
      </c>
      <c r="M88" s="23">
        <v>0</v>
      </c>
      <c r="N88" s="23">
        <v>0</v>
      </c>
      <c r="O88" s="23">
        <v>0</v>
      </c>
      <c r="P88" s="23">
        <v>0</v>
      </c>
      <c r="Q88" s="23">
        <v>0</v>
      </c>
      <c r="R88" s="23">
        <v>0</v>
      </c>
      <c r="S88" s="23">
        <v>0</v>
      </c>
      <c r="T88" s="23"/>
      <c r="U88" s="23"/>
      <c r="V88" s="22" t="s">
        <v>472</v>
      </c>
      <c r="W88" s="111" t="s">
        <v>31</v>
      </c>
      <c r="X88" s="111">
        <f>IF(K88=0,0,IF(G88=1,'Założenia - koszty'!$D$4,'Założenia - koszty'!$E$4))+IF(Dane!L88=0,0,IF(Dane!G88=1,'Założenia - koszty'!$D$5,'Założenia - koszty'!$E$5))</f>
        <v>2.5</v>
      </c>
      <c r="Y88" s="111"/>
      <c r="Z88" s="11"/>
    </row>
    <row r="89" spans="2:26" s="17" customFormat="1" ht="144" customHeight="1" x14ac:dyDescent="0.25">
      <c r="B89" s="46" t="s">
        <v>473</v>
      </c>
      <c r="C89" s="23" t="s">
        <v>424</v>
      </c>
      <c r="D89" s="23" t="s">
        <v>470</v>
      </c>
      <c r="E89" s="30" t="s">
        <v>19</v>
      </c>
      <c r="F89" s="24" t="s">
        <v>474</v>
      </c>
      <c r="G89" s="111">
        <v>1</v>
      </c>
      <c r="H89" s="23">
        <v>0.4</v>
      </c>
      <c r="I89" s="25" t="s">
        <v>475</v>
      </c>
      <c r="J89" s="25" t="s">
        <v>476</v>
      </c>
      <c r="K89" s="23">
        <v>0</v>
      </c>
      <c r="L89" s="23">
        <v>0</v>
      </c>
      <c r="M89" s="23">
        <v>0</v>
      </c>
      <c r="N89" s="23">
        <v>0.4</v>
      </c>
      <c r="O89" s="23">
        <v>0</v>
      </c>
      <c r="P89" s="23">
        <v>0</v>
      </c>
      <c r="Q89" s="23">
        <v>0</v>
      </c>
      <c r="R89" s="23">
        <v>0</v>
      </c>
      <c r="S89" s="23">
        <v>0</v>
      </c>
      <c r="T89" s="23"/>
      <c r="U89" s="23"/>
      <c r="V89" s="22" t="s">
        <v>477</v>
      </c>
      <c r="W89" s="111" t="s">
        <v>31</v>
      </c>
      <c r="X89" s="111">
        <f>IF(K89=0,0,IF(G89=1,'Założenia - koszty'!$D$4,'Założenia - koszty'!$E$4))+IF(Dane!L89=0,0,IF(Dane!G89=1,'Założenia - koszty'!$D$5,'Założenia - koszty'!$E$5))</f>
        <v>0</v>
      </c>
      <c r="Y89" s="111"/>
      <c r="Z89" s="11"/>
    </row>
    <row r="90" spans="2:26" s="17" customFormat="1" ht="144" customHeight="1" x14ac:dyDescent="0.25">
      <c r="B90" s="46" t="s">
        <v>478</v>
      </c>
      <c r="C90" s="23" t="s">
        <v>424</v>
      </c>
      <c r="D90" s="23" t="s">
        <v>470</v>
      </c>
      <c r="E90" s="30" t="s">
        <v>19</v>
      </c>
      <c r="F90" s="24" t="s">
        <v>479</v>
      </c>
      <c r="G90" s="111">
        <v>1</v>
      </c>
      <c r="H90" s="23">
        <v>0.3</v>
      </c>
      <c r="I90" s="25" t="s">
        <v>480</v>
      </c>
      <c r="J90" s="25" t="s">
        <v>481</v>
      </c>
      <c r="K90" s="23">
        <v>0</v>
      </c>
      <c r="L90" s="23">
        <v>0</v>
      </c>
      <c r="M90" s="23">
        <v>0.3</v>
      </c>
      <c r="N90" s="23">
        <v>0</v>
      </c>
      <c r="O90" s="23">
        <v>0</v>
      </c>
      <c r="P90" s="23">
        <v>0</v>
      </c>
      <c r="Q90" s="23">
        <v>0</v>
      </c>
      <c r="R90" s="23">
        <v>0</v>
      </c>
      <c r="S90" s="23">
        <v>0</v>
      </c>
      <c r="T90" s="23"/>
      <c r="U90" s="23"/>
      <c r="V90" s="22" t="s">
        <v>1005</v>
      </c>
      <c r="W90" s="111" t="s">
        <v>31</v>
      </c>
      <c r="X90" s="111">
        <f>IF(K90=0,0,IF(G90=1,'Założenia - koszty'!$D$4,'Założenia - koszty'!$E$4))+IF(Dane!L90=0,0,IF(Dane!G90=1,'Założenia - koszty'!$D$5,'Założenia - koszty'!$E$5))</f>
        <v>0</v>
      </c>
      <c r="Y90" s="111">
        <v>4.5</v>
      </c>
      <c r="Z90" s="11"/>
    </row>
    <row r="91" spans="2:26" s="17" customFormat="1" ht="144" customHeight="1" x14ac:dyDescent="0.25">
      <c r="B91" s="46" t="s">
        <v>482</v>
      </c>
      <c r="C91" s="23" t="s">
        <v>424</v>
      </c>
      <c r="D91" s="23" t="s">
        <v>470</v>
      </c>
      <c r="E91" s="30" t="s">
        <v>19</v>
      </c>
      <c r="F91" s="24" t="s">
        <v>483</v>
      </c>
      <c r="G91" s="111">
        <v>0</v>
      </c>
      <c r="H91" s="23">
        <v>3.5</v>
      </c>
      <c r="I91" s="25" t="s">
        <v>484</v>
      </c>
      <c r="J91" s="25" t="s">
        <v>485</v>
      </c>
      <c r="K91" s="23">
        <v>3.5</v>
      </c>
      <c r="L91" s="23">
        <v>0</v>
      </c>
      <c r="M91" s="23">
        <v>0</v>
      </c>
      <c r="N91" s="23">
        <v>0</v>
      </c>
      <c r="O91" s="23">
        <v>0</v>
      </c>
      <c r="P91" s="23">
        <v>0</v>
      </c>
      <c r="Q91" s="23">
        <v>0</v>
      </c>
      <c r="R91" s="23">
        <v>0</v>
      </c>
      <c r="S91" s="23">
        <v>0</v>
      </c>
      <c r="T91" s="23"/>
      <c r="U91" s="23"/>
      <c r="V91" s="22" t="s">
        <v>1006</v>
      </c>
      <c r="W91" s="111" t="s">
        <v>31</v>
      </c>
      <c r="X91" s="111">
        <f>IF(K91=0,0,IF(G91=1,'Założenia - koszty'!$D$4,'Założenia - koszty'!$E$4))+IF(Dane!L91=0,0,IF(Dane!G91=1,'Założenia - koszty'!$D$5,'Założenia - koszty'!$E$5))</f>
        <v>2.5</v>
      </c>
      <c r="Y91" s="111"/>
      <c r="Z91" s="11"/>
    </row>
    <row r="92" spans="2:26" s="17" customFormat="1" ht="144" customHeight="1" x14ac:dyDescent="0.25">
      <c r="B92" s="46" t="s">
        <v>486</v>
      </c>
      <c r="C92" s="23" t="s">
        <v>487</v>
      </c>
      <c r="D92" s="23" t="s">
        <v>488</v>
      </c>
      <c r="E92" s="30" t="s">
        <v>489</v>
      </c>
      <c r="F92" s="24" t="s">
        <v>490</v>
      </c>
      <c r="G92" s="111">
        <v>0</v>
      </c>
      <c r="H92" s="23">
        <v>2.7</v>
      </c>
      <c r="I92" s="25" t="s">
        <v>491</v>
      </c>
      <c r="J92" s="25" t="s">
        <v>492</v>
      </c>
      <c r="K92" s="23">
        <v>0</v>
      </c>
      <c r="L92" s="23">
        <v>0</v>
      </c>
      <c r="M92" s="23">
        <v>0</v>
      </c>
      <c r="N92" s="23">
        <v>0</v>
      </c>
      <c r="O92" s="23">
        <v>0</v>
      </c>
      <c r="P92" s="23">
        <v>0</v>
      </c>
      <c r="Q92" s="23">
        <v>2.7</v>
      </c>
      <c r="R92" s="23">
        <v>0</v>
      </c>
      <c r="S92" s="23">
        <v>0</v>
      </c>
      <c r="T92" s="23"/>
      <c r="U92" s="23"/>
      <c r="V92" s="22" t="s">
        <v>493</v>
      </c>
      <c r="W92" s="111" t="s">
        <v>31</v>
      </c>
      <c r="X92" s="111">
        <f>IF(K92=0,0,IF(G92=1,'Założenia - koszty'!$D$4,'Założenia - koszty'!$E$4))+IF(Dane!L92=0,0,IF(Dane!G92=1,'Założenia - koszty'!$D$5,'Założenia - koszty'!$E$5))</f>
        <v>0</v>
      </c>
      <c r="Y92" s="111"/>
      <c r="Z92" s="11"/>
    </row>
    <row r="93" spans="2:26" s="17" customFormat="1" ht="144" customHeight="1" x14ac:dyDescent="0.25">
      <c r="B93" s="45" t="s">
        <v>494</v>
      </c>
      <c r="C93" s="23" t="s">
        <v>487</v>
      </c>
      <c r="D93" s="23" t="s">
        <v>495</v>
      </c>
      <c r="E93" s="30" t="s">
        <v>489</v>
      </c>
      <c r="F93" s="24" t="s">
        <v>496</v>
      </c>
      <c r="G93" s="111">
        <v>0</v>
      </c>
      <c r="H93" s="23">
        <v>1.4</v>
      </c>
      <c r="I93" s="25" t="s">
        <v>497</v>
      </c>
      <c r="J93" s="25" t="s">
        <v>492</v>
      </c>
      <c r="K93" s="23">
        <v>0</v>
      </c>
      <c r="L93" s="23">
        <v>0</v>
      </c>
      <c r="M93" s="23">
        <v>0</v>
      </c>
      <c r="N93" s="23">
        <v>0</v>
      </c>
      <c r="O93" s="23">
        <v>0</v>
      </c>
      <c r="P93" s="23">
        <v>0</v>
      </c>
      <c r="Q93" s="23">
        <v>1.4</v>
      </c>
      <c r="R93" s="23">
        <v>0</v>
      </c>
      <c r="S93" s="23">
        <v>0</v>
      </c>
      <c r="T93" s="23"/>
      <c r="U93" s="23"/>
      <c r="V93" s="22" t="s">
        <v>498</v>
      </c>
      <c r="W93" s="111" t="s">
        <v>31</v>
      </c>
      <c r="X93" s="111">
        <f>IF(K93=0,0,IF(G93=1,'Założenia - koszty'!$D$4,'Założenia - koszty'!$E$4))+IF(Dane!L93=0,0,IF(Dane!G93=1,'Założenia - koszty'!$D$5,'Założenia - koszty'!$E$5))</f>
        <v>0</v>
      </c>
      <c r="Y93" s="111"/>
      <c r="Z93" s="11"/>
    </row>
    <row r="94" spans="2:26" s="17" customFormat="1" ht="144" customHeight="1" x14ac:dyDescent="0.25">
      <c r="B94" s="45" t="s">
        <v>499</v>
      </c>
      <c r="C94" s="23" t="s">
        <v>487</v>
      </c>
      <c r="D94" s="23" t="s">
        <v>495</v>
      </c>
      <c r="E94" s="30" t="s">
        <v>19</v>
      </c>
      <c r="F94" s="24" t="s">
        <v>500</v>
      </c>
      <c r="G94" s="111">
        <v>1</v>
      </c>
      <c r="H94" s="23">
        <v>0.7</v>
      </c>
      <c r="I94" s="25" t="s">
        <v>501</v>
      </c>
      <c r="J94" s="25" t="s">
        <v>502</v>
      </c>
      <c r="K94" s="23">
        <v>0</v>
      </c>
      <c r="L94" s="23">
        <v>0</v>
      </c>
      <c r="M94" s="23">
        <v>0</v>
      </c>
      <c r="N94" s="23">
        <v>0</v>
      </c>
      <c r="O94" s="23">
        <v>0</v>
      </c>
      <c r="P94" s="23">
        <v>0</v>
      </c>
      <c r="Q94" s="23">
        <v>0</v>
      </c>
      <c r="R94" s="23">
        <v>0</v>
      </c>
      <c r="S94" s="23">
        <v>0.7</v>
      </c>
      <c r="T94" s="23"/>
      <c r="U94" s="23"/>
      <c r="V94" s="22" t="s">
        <v>503</v>
      </c>
      <c r="W94" s="111" t="s">
        <v>31</v>
      </c>
      <c r="X94" s="111">
        <f>IF(K94=0,0,IF(G94=1,'Założenia - koszty'!$D$4,'Założenia - koszty'!$E$4))+IF(Dane!L94=0,0,IF(Dane!G94=1,'Założenia - koszty'!$D$5,'Założenia - koszty'!$E$5))</f>
        <v>0</v>
      </c>
      <c r="Y94" s="111"/>
      <c r="Z94" s="11"/>
    </row>
    <row r="95" spans="2:26" s="17" customFormat="1" ht="144" customHeight="1" x14ac:dyDescent="0.25">
      <c r="B95" s="45" t="s">
        <v>504</v>
      </c>
      <c r="C95" s="23" t="s">
        <v>487</v>
      </c>
      <c r="D95" s="23" t="s">
        <v>495</v>
      </c>
      <c r="E95" s="30" t="s">
        <v>19</v>
      </c>
      <c r="F95" s="24" t="s">
        <v>505</v>
      </c>
      <c r="G95" s="111">
        <v>1</v>
      </c>
      <c r="H95" s="23">
        <v>1.9</v>
      </c>
      <c r="I95" s="25" t="s">
        <v>506</v>
      </c>
      <c r="J95" s="25" t="s">
        <v>492</v>
      </c>
      <c r="K95" s="23">
        <v>0</v>
      </c>
      <c r="L95" s="23">
        <v>0</v>
      </c>
      <c r="M95" s="23">
        <v>0</v>
      </c>
      <c r="N95" s="23">
        <v>0</v>
      </c>
      <c r="O95" s="23">
        <v>0</v>
      </c>
      <c r="P95" s="23">
        <v>0</v>
      </c>
      <c r="Q95" s="23">
        <v>1.9</v>
      </c>
      <c r="R95" s="23">
        <v>0</v>
      </c>
      <c r="S95" s="23">
        <v>0</v>
      </c>
      <c r="T95" s="23"/>
      <c r="U95" s="23"/>
      <c r="V95" s="22" t="s">
        <v>507</v>
      </c>
      <c r="W95" s="111" t="s">
        <v>31</v>
      </c>
      <c r="X95" s="111">
        <f>IF(K95=0,0,IF(G95=1,'Założenia - koszty'!$D$4,'Założenia - koszty'!$E$4))+IF(Dane!L95=0,0,IF(Dane!G95=1,'Założenia - koszty'!$D$5,'Założenia - koszty'!$E$5))</f>
        <v>0</v>
      </c>
      <c r="Y95" s="111"/>
      <c r="Z95" s="11"/>
    </row>
    <row r="96" spans="2:26" s="17" customFormat="1" ht="144" customHeight="1" x14ac:dyDescent="0.25">
      <c r="B96" s="45" t="s">
        <v>508</v>
      </c>
      <c r="C96" s="23" t="s">
        <v>487</v>
      </c>
      <c r="D96" s="23" t="s">
        <v>495</v>
      </c>
      <c r="E96" s="30" t="s">
        <v>19</v>
      </c>
      <c r="F96" s="24" t="s">
        <v>509</v>
      </c>
      <c r="G96" s="111">
        <v>1</v>
      </c>
      <c r="H96" s="23">
        <v>0.25</v>
      </c>
      <c r="I96" s="25" t="s">
        <v>510</v>
      </c>
      <c r="J96" s="25" t="s">
        <v>511</v>
      </c>
      <c r="K96" s="23">
        <v>0</v>
      </c>
      <c r="L96" s="23">
        <v>0.25</v>
      </c>
      <c r="M96" s="23">
        <v>0</v>
      </c>
      <c r="N96" s="23">
        <v>0</v>
      </c>
      <c r="O96" s="23">
        <v>0</v>
      </c>
      <c r="P96" s="23">
        <v>0</v>
      </c>
      <c r="Q96" s="23">
        <v>0</v>
      </c>
      <c r="R96" s="23">
        <v>0</v>
      </c>
      <c r="S96" s="23">
        <v>0</v>
      </c>
      <c r="T96" s="23"/>
      <c r="U96" s="23"/>
      <c r="V96" s="22" t="s">
        <v>512</v>
      </c>
      <c r="W96" s="111" t="s">
        <v>31</v>
      </c>
      <c r="X96" s="111">
        <f>IF(K96=0,0,IF(G96=1,'Założenia - koszty'!$D$4,'Założenia - koszty'!$E$4))+IF(Dane!L96=0,0,IF(Dane!G96=1,'Założenia - koszty'!$D$5,'Założenia - koszty'!$E$5))</f>
        <v>3</v>
      </c>
      <c r="Y96" s="111"/>
      <c r="Z96" s="11"/>
    </row>
    <row r="97" spans="2:26" s="17" customFormat="1" ht="198" customHeight="1" x14ac:dyDescent="0.25">
      <c r="B97" s="45" t="s">
        <v>513</v>
      </c>
      <c r="C97" s="23" t="s">
        <v>487</v>
      </c>
      <c r="D97" s="23" t="s">
        <v>495</v>
      </c>
      <c r="E97" s="30" t="s">
        <v>19</v>
      </c>
      <c r="F97" s="24" t="s">
        <v>514</v>
      </c>
      <c r="G97" s="111">
        <v>1</v>
      </c>
      <c r="H97" s="23">
        <v>0.55000000000000004</v>
      </c>
      <c r="I97" s="25" t="s">
        <v>515</v>
      </c>
      <c r="J97" s="25" t="s">
        <v>516</v>
      </c>
      <c r="K97" s="23">
        <v>0</v>
      </c>
      <c r="L97" s="23">
        <v>0</v>
      </c>
      <c r="M97" s="23">
        <v>0</v>
      </c>
      <c r="N97" s="23">
        <v>0</v>
      </c>
      <c r="O97" s="23">
        <v>0</v>
      </c>
      <c r="P97" s="23">
        <v>0</v>
      </c>
      <c r="Q97" s="23">
        <v>0.55000000000000004</v>
      </c>
      <c r="R97" s="23">
        <v>0</v>
      </c>
      <c r="S97" s="23">
        <v>0</v>
      </c>
      <c r="T97" s="23"/>
      <c r="U97" s="23"/>
      <c r="V97" s="22" t="s">
        <v>517</v>
      </c>
      <c r="W97" s="111" t="s">
        <v>31</v>
      </c>
      <c r="X97" s="111">
        <f>IF(K97=0,0,IF(G97=1,'Założenia - koszty'!$D$4,'Założenia - koszty'!$E$4))+IF(Dane!L97=0,0,IF(Dane!G97=1,'Założenia - koszty'!$D$5,'Założenia - koszty'!$E$5))</f>
        <v>0</v>
      </c>
      <c r="Y97" s="111"/>
      <c r="Z97" s="11"/>
    </row>
    <row r="98" spans="2:26" s="17" customFormat="1" ht="159.6" customHeight="1" x14ac:dyDescent="0.25">
      <c r="B98" s="45" t="s">
        <v>518</v>
      </c>
      <c r="C98" s="23" t="s">
        <v>487</v>
      </c>
      <c r="D98" s="23" t="s">
        <v>495</v>
      </c>
      <c r="E98" s="30" t="s">
        <v>19</v>
      </c>
      <c r="F98" s="24" t="s">
        <v>519</v>
      </c>
      <c r="G98" s="111">
        <v>1</v>
      </c>
      <c r="H98" s="23">
        <v>1.3</v>
      </c>
      <c r="I98" s="25" t="s">
        <v>520</v>
      </c>
      <c r="J98" s="25" t="s">
        <v>521</v>
      </c>
      <c r="K98" s="23">
        <v>1.3</v>
      </c>
      <c r="L98" s="23">
        <v>0</v>
      </c>
      <c r="M98" s="23">
        <v>0</v>
      </c>
      <c r="N98" s="23">
        <v>0</v>
      </c>
      <c r="O98" s="23">
        <v>0</v>
      </c>
      <c r="P98" s="23">
        <v>0</v>
      </c>
      <c r="Q98" s="23">
        <v>0</v>
      </c>
      <c r="R98" s="23">
        <v>0</v>
      </c>
      <c r="S98" s="23">
        <v>0</v>
      </c>
      <c r="T98" s="23" t="s">
        <v>917</v>
      </c>
      <c r="U98" s="23"/>
      <c r="V98" s="22" t="s">
        <v>522</v>
      </c>
      <c r="W98" s="111" t="s">
        <v>31</v>
      </c>
      <c r="X98" s="111">
        <f>IF(K98=0,0,IF(G98=1,'Założenia - koszty'!$D$4,'Założenia - koszty'!$E$4))+IF(Dane!L98=0,0,IF(Dane!G98=1,'Założenia - koszty'!$D$5,'Założenia - koszty'!$E$5))</f>
        <v>2.5</v>
      </c>
      <c r="Y98" s="111"/>
      <c r="Z98" s="11"/>
    </row>
    <row r="99" spans="2:26" s="17" customFormat="1" ht="144" customHeight="1" x14ac:dyDescent="0.25">
      <c r="B99" s="45" t="s">
        <v>1018</v>
      </c>
      <c r="C99" s="23" t="s">
        <v>1068</v>
      </c>
      <c r="D99" s="23" t="s">
        <v>1035</v>
      </c>
      <c r="E99" s="30"/>
      <c r="F99" s="24" t="s">
        <v>1073</v>
      </c>
      <c r="G99" s="111">
        <v>0</v>
      </c>
      <c r="H99" s="23">
        <v>10</v>
      </c>
      <c r="I99" s="25"/>
      <c r="J99" s="25"/>
      <c r="K99" s="23">
        <v>0</v>
      </c>
      <c r="L99" s="23">
        <v>0</v>
      </c>
      <c r="M99" s="23">
        <v>0</v>
      </c>
      <c r="N99" s="23">
        <v>0</v>
      </c>
      <c r="O99" s="23">
        <v>0</v>
      </c>
      <c r="P99" s="23">
        <v>0</v>
      </c>
      <c r="Q99" s="23">
        <v>10</v>
      </c>
      <c r="R99" s="23">
        <v>0</v>
      </c>
      <c r="S99" s="23"/>
      <c r="T99" s="23"/>
      <c r="U99" s="23"/>
      <c r="V99" s="22"/>
      <c r="W99" s="111" t="s">
        <v>208</v>
      </c>
      <c r="X99" s="111">
        <f>IF(K99=0,0,IF(G99=1,'Założenia - koszty'!$D$4,'Założenia - koszty'!$E$4))+IF(Dane!L99=0,0,IF(Dane!G99=1,'Założenia - koszty'!$D$5,'Założenia - koszty'!$E$5))</f>
        <v>0</v>
      </c>
      <c r="Y99" s="111"/>
      <c r="Z99" s="11"/>
    </row>
    <row r="100" spans="2:26" s="17" customFormat="1" ht="144" customHeight="1" x14ac:dyDescent="0.25">
      <c r="B100" s="44" t="s">
        <v>523</v>
      </c>
      <c r="C100" s="23" t="s">
        <v>524</v>
      </c>
      <c r="D100" s="23" t="s">
        <v>525</v>
      </c>
      <c r="E100" s="30" t="s">
        <v>19</v>
      </c>
      <c r="F100" s="24" t="s">
        <v>526</v>
      </c>
      <c r="G100" s="111">
        <v>0</v>
      </c>
      <c r="H100" s="23">
        <v>5.6</v>
      </c>
      <c r="I100" s="24" t="s">
        <v>527</v>
      </c>
      <c r="J100" s="24" t="s">
        <v>528</v>
      </c>
      <c r="K100" s="23">
        <v>5.6</v>
      </c>
      <c r="L100" s="23">
        <v>0</v>
      </c>
      <c r="M100" s="23">
        <v>0</v>
      </c>
      <c r="N100" s="23">
        <v>0</v>
      </c>
      <c r="O100" s="23">
        <v>0</v>
      </c>
      <c r="P100" s="23">
        <v>0</v>
      </c>
      <c r="Q100" s="23">
        <v>0</v>
      </c>
      <c r="R100" s="23">
        <v>0</v>
      </c>
      <c r="S100" s="23">
        <v>0</v>
      </c>
      <c r="T100" s="23" t="s">
        <v>918</v>
      </c>
      <c r="U100" s="23" t="s">
        <v>919</v>
      </c>
      <c r="V100" s="22" t="s">
        <v>529</v>
      </c>
      <c r="W100" s="111" t="s">
        <v>31</v>
      </c>
      <c r="X100" s="111">
        <f>IF(K100=0,0,IF(G100=1,'Założenia - koszty'!$D$4,'Założenia - koszty'!$E$4))+IF(Dane!L100=0,0,IF(Dane!G100=1,'Założenia - koszty'!$D$5,'Założenia - koszty'!$E$5))</f>
        <v>2.5</v>
      </c>
      <c r="Y100" s="111"/>
      <c r="Z100" s="11"/>
    </row>
    <row r="101" spans="2:26" s="17" customFormat="1" ht="144" customHeight="1" x14ac:dyDescent="0.25">
      <c r="B101" s="44" t="s">
        <v>530</v>
      </c>
      <c r="C101" s="23" t="s">
        <v>524</v>
      </c>
      <c r="D101" s="23" t="s">
        <v>525</v>
      </c>
      <c r="E101" s="30" t="s">
        <v>19</v>
      </c>
      <c r="F101" s="24" t="s">
        <v>531</v>
      </c>
      <c r="G101" s="111">
        <v>0</v>
      </c>
      <c r="H101" s="23">
        <v>1.1000000000000001</v>
      </c>
      <c r="I101" s="24" t="s">
        <v>532</v>
      </c>
      <c r="J101" s="24" t="s">
        <v>533</v>
      </c>
      <c r="K101" s="23">
        <v>0</v>
      </c>
      <c r="L101" s="23">
        <v>0</v>
      </c>
      <c r="M101" s="23">
        <v>0</v>
      </c>
      <c r="N101" s="23">
        <v>0</v>
      </c>
      <c r="O101" s="23">
        <v>0</v>
      </c>
      <c r="P101" s="23">
        <v>0</v>
      </c>
      <c r="Q101" s="23">
        <v>1.1000000000000001</v>
      </c>
      <c r="R101" s="23">
        <v>0</v>
      </c>
      <c r="S101" s="23">
        <v>0</v>
      </c>
      <c r="T101" s="23"/>
      <c r="U101" s="23"/>
      <c r="V101" s="22" t="s">
        <v>534</v>
      </c>
      <c r="W101" s="111" t="s">
        <v>31</v>
      </c>
      <c r="X101" s="111">
        <f>IF(K101=0,0,IF(G101=1,'Założenia - koszty'!$D$4,'Założenia - koszty'!$E$4))+IF(Dane!L101=0,0,IF(Dane!G101=1,'Założenia - koszty'!$D$5,'Założenia - koszty'!$E$5))</f>
        <v>0</v>
      </c>
      <c r="Y101" s="111"/>
      <c r="Z101" s="11"/>
    </row>
    <row r="102" spans="2:26" s="17" customFormat="1" ht="144" customHeight="1" x14ac:dyDescent="0.25">
      <c r="B102" s="44" t="s">
        <v>535</v>
      </c>
      <c r="C102" s="23" t="s">
        <v>524</v>
      </c>
      <c r="D102" s="23" t="s">
        <v>525</v>
      </c>
      <c r="E102" s="30" t="s">
        <v>19</v>
      </c>
      <c r="F102" s="24" t="s">
        <v>536</v>
      </c>
      <c r="G102" s="111">
        <v>0</v>
      </c>
      <c r="H102" s="23">
        <v>1.2</v>
      </c>
      <c r="I102" s="24" t="s">
        <v>537</v>
      </c>
      <c r="J102" s="24" t="s">
        <v>538</v>
      </c>
      <c r="K102" s="23">
        <v>1.2</v>
      </c>
      <c r="L102" s="23">
        <v>0</v>
      </c>
      <c r="M102" s="23">
        <v>0</v>
      </c>
      <c r="N102" s="23">
        <v>0</v>
      </c>
      <c r="O102" s="23">
        <v>0</v>
      </c>
      <c r="P102" s="23">
        <v>0</v>
      </c>
      <c r="Q102" s="23">
        <v>0</v>
      </c>
      <c r="R102" s="23">
        <v>0</v>
      </c>
      <c r="S102" s="23">
        <v>0</v>
      </c>
      <c r="T102" s="23"/>
      <c r="U102" s="23" t="s">
        <v>539</v>
      </c>
      <c r="V102" s="22" t="s">
        <v>1007</v>
      </c>
      <c r="W102" s="111" t="s">
        <v>31</v>
      </c>
      <c r="X102" s="111">
        <f>IF(K102=0,0,IF(G102=1,'Założenia - koszty'!$D$4,'Założenia - koszty'!$E$4))+IF(Dane!L102=0,0,IF(Dane!G102=1,'Założenia - koszty'!$D$5,'Założenia - koszty'!$E$5))</f>
        <v>2.5</v>
      </c>
      <c r="Y102" s="111"/>
      <c r="Z102" s="11"/>
    </row>
    <row r="103" spans="2:26" s="17" customFormat="1" ht="144" customHeight="1" x14ac:dyDescent="0.25">
      <c r="B103" s="44" t="s">
        <v>540</v>
      </c>
      <c r="C103" s="23" t="s">
        <v>524</v>
      </c>
      <c r="D103" s="23" t="s">
        <v>525</v>
      </c>
      <c r="E103" s="30" t="s">
        <v>19</v>
      </c>
      <c r="F103" s="24" t="s">
        <v>541</v>
      </c>
      <c r="G103" s="111">
        <v>0</v>
      </c>
      <c r="H103" s="23">
        <v>4.0999999999999996</v>
      </c>
      <c r="I103" s="24" t="s">
        <v>542</v>
      </c>
      <c r="J103" s="24" t="s">
        <v>543</v>
      </c>
      <c r="K103" s="23">
        <v>0</v>
      </c>
      <c r="L103" s="23">
        <v>0</v>
      </c>
      <c r="M103" s="23">
        <v>0</v>
      </c>
      <c r="N103" s="23">
        <v>0</v>
      </c>
      <c r="O103" s="23">
        <v>0</v>
      </c>
      <c r="P103" s="23">
        <v>0</v>
      </c>
      <c r="Q103" s="23">
        <v>4.0999999999999996</v>
      </c>
      <c r="R103" s="23">
        <v>0</v>
      </c>
      <c r="S103" s="23">
        <v>0</v>
      </c>
      <c r="T103" s="23"/>
      <c r="U103" s="23" t="s">
        <v>544</v>
      </c>
      <c r="V103" s="22" t="s">
        <v>545</v>
      </c>
      <c r="W103" s="111" t="s">
        <v>31</v>
      </c>
      <c r="X103" s="111">
        <f>IF(K103=0,0,IF(G103=1,'Założenia - koszty'!$D$4,'Założenia - koszty'!$E$4))+IF(Dane!L103=0,0,IF(Dane!G103=1,'Założenia - koszty'!$D$5,'Założenia - koszty'!$E$5))</f>
        <v>0</v>
      </c>
      <c r="Y103" s="111"/>
      <c r="Z103" s="11"/>
    </row>
    <row r="104" spans="2:26" s="17" customFormat="1" ht="144" customHeight="1" x14ac:dyDescent="0.25">
      <c r="B104" s="44" t="s">
        <v>546</v>
      </c>
      <c r="C104" s="23" t="s">
        <v>524</v>
      </c>
      <c r="D104" s="23" t="s">
        <v>547</v>
      </c>
      <c r="E104" s="30" t="s">
        <v>19</v>
      </c>
      <c r="F104" s="24" t="s">
        <v>548</v>
      </c>
      <c r="G104" s="111">
        <v>1</v>
      </c>
      <c r="H104" s="23">
        <v>4.5999999999999996</v>
      </c>
      <c r="I104" s="24" t="s">
        <v>549</v>
      </c>
      <c r="J104" s="24" t="s">
        <v>550</v>
      </c>
      <c r="K104" s="23">
        <v>4.5999999999999996</v>
      </c>
      <c r="L104" s="23">
        <v>0</v>
      </c>
      <c r="M104" s="23">
        <v>0</v>
      </c>
      <c r="N104" s="23">
        <v>0</v>
      </c>
      <c r="O104" s="23">
        <v>0</v>
      </c>
      <c r="P104" s="23">
        <v>0</v>
      </c>
      <c r="Q104" s="23">
        <v>0</v>
      </c>
      <c r="R104" s="23">
        <v>0</v>
      </c>
      <c r="S104" s="23">
        <v>0</v>
      </c>
      <c r="T104" s="23" t="s">
        <v>551</v>
      </c>
      <c r="U104" s="23"/>
      <c r="V104" s="22" t="s">
        <v>552</v>
      </c>
      <c r="W104" s="111" t="s">
        <v>31</v>
      </c>
      <c r="X104" s="111">
        <f>IF(K104=0,0,IF(G104=1,'Założenia - koszty'!$D$4,'Założenia - koszty'!$E$4))+IF(Dane!L104=0,0,IF(Dane!G104=1,'Założenia - koszty'!$D$5,'Założenia - koszty'!$E$5))</f>
        <v>2.5</v>
      </c>
      <c r="Y104" s="111"/>
      <c r="Z104" s="11"/>
    </row>
    <row r="105" spans="2:26" s="17" customFormat="1" ht="144" customHeight="1" x14ac:dyDescent="0.25">
      <c r="B105" s="44" t="s">
        <v>553</v>
      </c>
      <c r="C105" s="23" t="s">
        <v>524</v>
      </c>
      <c r="D105" s="23" t="s">
        <v>547</v>
      </c>
      <c r="E105" s="30" t="s">
        <v>19</v>
      </c>
      <c r="F105" s="24" t="s">
        <v>554</v>
      </c>
      <c r="G105" s="111">
        <v>0</v>
      </c>
      <c r="H105" s="23">
        <v>0.5</v>
      </c>
      <c r="I105" s="24" t="s">
        <v>555</v>
      </c>
      <c r="J105" s="24" t="s">
        <v>556</v>
      </c>
      <c r="K105" s="23">
        <v>0</v>
      </c>
      <c r="L105" s="23">
        <v>0</v>
      </c>
      <c r="M105" s="23">
        <v>0</v>
      </c>
      <c r="N105" s="23">
        <v>0</v>
      </c>
      <c r="O105" s="23">
        <v>0</v>
      </c>
      <c r="P105" s="23">
        <v>0</v>
      </c>
      <c r="Q105" s="23">
        <v>0.5</v>
      </c>
      <c r="R105" s="23">
        <v>0</v>
      </c>
      <c r="S105" s="23">
        <v>0</v>
      </c>
      <c r="T105" s="23"/>
      <c r="U105" s="23"/>
      <c r="V105" s="22" t="s">
        <v>557</v>
      </c>
      <c r="W105" s="111" t="s">
        <v>31</v>
      </c>
      <c r="X105" s="111">
        <f>IF(K105=0,0,IF(G105=1,'Założenia - koszty'!$D$4,'Założenia - koszty'!$E$4))+IF(Dane!L105=0,0,IF(Dane!G105=1,'Założenia - koszty'!$D$5,'Założenia - koszty'!$E$5))</f>
        <v>0</v>
      </c>
      <c r="Y105" s="111"/>
      <c r="Z105" s="11"/>
    </row>
    <row r="106" spans="2:26" s="17" customFormat="1" ht="144" customHeight="1" x14ac:dyDescent="0.25">
      <c r="B106" s="44" t="s">
        <v>558</v>
      </c>
      <c r="C106" s="23" t="s">
        <v>524</v>
      </c>
      <c r="D106" s="23" t="s">
        <v>547</v>
      </c>
      <c r="E106" s="30" t="s">
        <v>19</v>
      </c>
      <c r="F106" s="24" t="s">
        <v>554</v>
      </c>
      <c r="G106" s="111">
        <v>1</v>
      </c>
      <c r="H106" s="23">
        <v>0.3</v>
      </c>
      <c r="I106" s="24" t="s">
        <v>559</v>
      </c>
      <c r="J106" s="24" t="s">
        <v>560</v>
      </c>
      <c r="K106" s="23">
        <v>0</v>
      </c>
      <c r="L106" s="23">
        <v>0.3</v>
      </c>
      <c r="M106" s="23">
        <v>0</v>
      </c>
      <c r="N106" s="23">
        <v>0</v>
      </c>
      <c r="O106" s="23">
        <v>0</v>
      </c>
      <c r="P106" s="23">
        <v>0</v>
      </c>
      <c r="Q106" s="23">
        <v>0</v>
      </c>
      <c r="R106" s="23">
        <v>0</v>
      </c>
      <c r="S106" s="23">
        <v>0</v>
      </c>
      <c r="T106" s="23"/>
      <c r="U106" s="23"/>
      <c r="V106" s="22" t="s">
        <v>561</v>
      </c>
      <c r="W106" s="111" t="s">
        <v>31</v>
      </c>
      <c r="X106" s="111">
        <f>IF(K106=0,0,IF(G106=1,'Założenia - koszty'!$D$4,'Założenia - koszty'!$E$4))+IF(Dane!L106=0,0,IF(Dane!G106=1,'Założenia - koszty'!$D$5,'Założenia - koszty'!$E$5))</f>
        <v>3</v>
      </c>
      <c r="Y106" s="111"/>
      <c r="Z106" s="11"/>
    </row>
    <row r="107" spans="2:26" s="17" customFormat="1" ht="144" customHeight="1" x14ac:dyDescent="0.25">
      <c r="B107" s="44" t="s">
        <v>562</v>
      </c>
      <c r="C107" s="23" t="s">
        <v>524</v>
      </c>
      <c r="D107" s="23" t="s">
        <v>547</v>
      </c>
      <c r="E107" s="30" t="s">
        <v>19</v>
      </c>
      <c r="F107" s="24" t="s">
        <v>554</v>
      </c>
      <c r="G107" s="111">
        <v>0</v>
      </c>
      <c r="H107" s="23">
        <v>1.3</v>
      </c>
      <c r="I107" s="24" t="s">
        <v>563</v>
      </c>
      <c r="J107" s="24" t="s">
        <v>556</v>
      </c>
      <c r="K107" s="23">
        <v>0</v>
      </c>
      <c r="L107" s="23">
        <v>0</v>
      </c>
      <c r="M107" s="23">
        <v>0</v>
      </c>
      <c r="N107" s="23">
        <v>0</v>
      </c>
      <c r="O107" s="23">
        <v>0</v>
      </c>
      <c r="P107" s="23">
        <v>0</v>
      </c>
      <c r="Q107" s="23">
        <v>1.3</v>
      </c>
      <c r="R107" s="23">
        <v>0</v>
      </c>
      <c r="S107" s="23">
        <v>0</v>
      </c>
      <c r="T107" s="23"/>
      <c r="U107" s="23"/>
      <c r="V107" s="22" t="s">
        <v>564</v>
      </c>
      <c r="W107" s="111" t="s">
        <v>31</v>
      </c>
      <c r="X107" s="111">
        <f>IF(K107=0,0,IF(G107=1,'Założenia - koszty'!$D$4,'Założenia - koszty'!$E$4))+IF(Dane!L107=0,0,IF(Dane!G107=1,'Założenia - koszty'!$D$5,'Założenia - koszty'!$E$5))</f>
        <v>0</v>
      </c>
      <c r="Y107" s="111"/>
      <c r="Z107" s="11"/>
    </row>
    <row r="108" spans="2:26" s="17" customFormat="1" ht="144" customHeight="1" x14ac:dyDescent="0.25">
      <c r="B108" s="44" t="s">
        <v>565</v>
      </c>
      <c r="C108" s="23" t="s">
        <v>524</v>
      </c>
      <c r="D108" s="23" t="s">
        <v>547</v>
      </c>
      <c r="E108" s="30" t="s">
        <v>19</v>
      </c>
      <c r="F108" s="24" t="s">
        <v>554</v>
      </c>
      <c r="G108" s="111">
        <v>1</v>
      </c>
      <c r="H108" s="23">
        <v>0.7</v>
      </c>
      <c r="I108" s="24" t="s">
        <v>566</v>
      </c>
      <c r="J108" s="24" t="s">
        <v>567</v>
      </c>
      <c r="K108" s="23">
        <v>0</v>
      </c>
      <c r="L108" s="23">
        <v>0.7</v>
      </c>
      <c r="M108" s="23">
        <v>0</v>
      </c>
      <c r="N108" s="23">
        <v>0</v>
      </c>
      <c r="O108" s="23">
        <v>0</v>
      </c>
      <c r="P108" s="23">
        <v>0</v>
      </c>
      <c r="Q108" s="23">
        <v>0</v>
      </c>
      <c r="R108" s="23">
        <v>0</v>
      </c>
      <c r="S108" s="23">
        <v>0</v>
      </c>
      <c r="T108" s="23"/>
      <c r="U108" s="23"/>
      <c r="V108" s="22" t="s">
        <v>568</v>
      </c>
      <c r="W108" s="111" t="s">
        <v>31</v>
      </c>
      <c r="X108" s="111">
        <f>IF(K108=0,0,IF(G108=1,'Założenia - koszty'!$D$4,'Założenia - koszty'!$E$4))+IF(Dane!L108=0,0,IF(Dane!G108=1,'Założenia - koszty'!$D$5,'Założenia - koszty'!$E$5))</f>
        <v>3</v>
      </c>
      <c r="Y108" s="111"/>
      <c r="Z108" s="11"/>
    </row>
    <row r="109" spans="2:26" s="17" customFormat="1" ht="144" customHeight="1" x14ac:dyDescent="0.25">
      <c r="B109" s="44" t="s">
        <v>569</v>
      </c>
      <c r="C109" s="23" t="s">
        <v>524</v>
      </c>
      <c r="D109" s="23" t="s">
        <v>547</v>
      </c>
      <c r="E109" s="30" t="s">
        <v>19</v>
      </c>
      <c r="F109" s="24" t="s">
        <v>570</v>
      </c>
      <c r="G109" s="111">
        <v>0</v>
      </c>
      <c r="H109" s="23">
        <v>2.1</v>
      </c>
      <c r="I109" s="24" t="s">
        <v>563</v>
      </c>
      <c r="J109" s="24" t="s">
        <v>556</v>
      </c>
      <c r="K109" s="23">
        <v>0</v>
      </c>
      <c r="L109" s="23">
        <v>0</v>
      </c>
      <c r="M109" s="23">
        <v>0</v>
      </c>
      <c r="N109" s="23">
        <v>0</v>
      </c>
      <c r="O109" s="23">
        <v>0</v>
      </c>
      <c r="P109" s="23">
        <v>0</v>
      </c>
      <c r="Q109" s="23">
        <v>2.1</v>
      </c>
      <c r="R109" s="23">
        <v>0</v>
      </c>
      <c r="S109" s="23">
        <v>0</v>
      </c>
      <c r="T109" s="23"/>
      <c r="U109" s="23"/>
      <c r="V109" s="22" t="s">
        <v>571</v>
      </c>
      <c r="W109" s="111" t="s">
        <v>31</v>
      </c>
      <c r="X109" s="111">
        <f>IF(K109=0,0,IF(G109=1,'Założenia - koszty'!$D$4,'Założenia - koszty'!$E$4))+IF(Dane!L109=0,0,IF(Dane!G109=1,'Założenia - koszty'!$D$5,'Założenia - koszty'!$E$5))</f>
        <v>0</v>
      </c>
      <c r="Y109" s="111"/>
      <c r="Z109" s="11"/>
    </row>
    <row r="110" spans="2:26" s="17" customFormat="1" ht="144" customHeight="1" x14ac:dyDescent="0.25">
      <c r="B110" s="44" t="s">
        <v>572</v>
      </c>
      <c r="C110" s="23" t="s">
        <v>524</v>
      </c>
      <c r="D110" s="23" t="s">
        <v>573</v>
      </c>
      <c r="E110" s="30" t="s">
        <v>19</v>
      </c>
      <c r="F110" s="24" t="s">
        <v>570</v>
      </c>
      <c r="G110" s="111">
        <v>0</v>
      </c>
      <c r="H110" s="23">
        <v>0.3</v>
      </c>
      <c r="I110" s="24" t="s">
        <v>563</v>
      </c>
      <c r="J110" s="24" t="s">
        <v>556</v>
      </c>
      <c r="K110" s="23">
        <v>0</v>
      </c>
      <c r="L110" s="23">
        <v>0</v>
      </c>
      <c r="M110" s="23">
        <v>0</v>
      </c>
      <c r="N110" s="23">
        <v>0</v>
      </c>
      <c r="O110" s="23">
        <v>0</v>
      </c>
      <c r="P110" s="23">
        <v>0</v>
      </c>
      <c r="Q110" s="23">
        <v>0.3</v>
      </c>
      <c r="R110" s="23">
        <v>0</v>
      </c>
      <c r="S110" s="23">
        <v>0</v>
      </c>
      <c r="T110" s="23"/>
      <c r="U110" s="23"/>
      <c r="V110" s="22" t="s">
        <v>574</v>
      </c>
      <c r="W110" s="111" t="s">
        <v>31</v>
      </c>
      <c r="X110" s="111">
        <f>IF(K110=0,0,IF(G110=1,'Założenia - koszty'!$D$4,'Założenia - koszty'!$E$4))+IF(Dane!L110=0,0,IF(Dane!G110=1,'Założenia - koszty'!$D$5,'Założenia - koszty'!$E$5))</f>
        <v>0</v>
      </c>
      <c r="Y110" s="111"/>
      <c r="Z110" s="11"/>
    </row>
    <row r="111" spans="2:26" s="17" customFormat="1" ht="144" customHeight="1" x14ac:dyDescent="0.25">
      <c r="B111" s="44" t="s">
        <v>575</v>
      </c>
      <c r="C111" s="23" t="s">
        <v>524</v>
      </c>
      <c r="D111" s="23" t="s">
        <v>573</v>
      </c>
      <c r="E111" s="30" t="s">
        <v>19</v>
      </c>
      <c r="F111" s="24" t="s">
        <v>570</v>
      </c>
      <c r="G111" s="111">
        <v>1</v>
      </c>
      <c r="H111" s="23">
        <v>3.8</v>
      </c>
      <c r="I111" s="24" t="s">
        <v>576</v>
      </c>
      <c r="J111" s="24" t="s">
        <v>577</v>
      </c>
      <c r="K111" s="23">
        <v>0</v>
      </c>
      <c r="L111" s="23">
        <v>0</v>
      </c>
      <c r="M111" s="23">
        <v>0</v>
      </c>
      <c r="N111" s="23">
        <v>0</v>
      </c>
      <c r="O111" s="23">
        <v>0</v>
      </c>
      <c r="P111" s="23">
        <v>3.8</v>
      </c>
      <c r="Q111" s="23">
        <v>0</v>
      </c>
      <c r="R111" s="23">
        <v>0</v>
      </c>
      <c r="S111" s="23">
        <v>0</v>
      </c>
      <c r="T111" s="23"/>
      <c r="U111" s="23"/>
      <c r="V111" s="22" t="s">
        <v>578</v>
      </c>
      <c r="W111" s="111" t="s">
        <v>208</v>
      </c>
      <c r="X111" s="111">
        <f>IF(K111=0,0,IF(G111=1,'Założenia - koszty'!$D$4,'Założenia - koszty'!$E$4))+IF(Dane!L111=0,0,IF(Dane!G111=1,'Założenia - koszty'!$D$5,'Założenia - koszty'!$E$5))</f>
        <v>0</v>
      </c>
      <c r="Y111" s="111"/>
      <c r="Z111" s="11"/>
    </row>
    <row r="112" spans="2:26" s="17" customFormat="1" ht="144" customHeight="1" x14ac:dyDescent="0.25">
      <c r="B112" s="44" t="s">
        <v>579</v>
      </c>
      <c r="C112" s="23" t="s">
        <v>524</v>
      </c>
      <c r="D112" s="23" t="s">
        <v>573</v>
      </c>
      <c r="E112" s="30" t="s">
        <v>19</v>
      </c>
      <c r="F112" s="24" t="s">
        <v>580</v>
      </c>
      <c r="G112" s="111">
        <v>1</v>
      </c>
      <c r="H112" s="23">
        <v>0.2</v>
      </c>
      <c r="I112" s="24" t="s">
        <v>581</v>
      </c>
      <c r="J112" s="24" t="s">
        <v>582</v>
      </c>
      <c r="K112" s="23">
        <v>0</v>
      </c>
      <c r="L112" s="23">
        <v>0</v>
      </c>
      <c r="M112" s="23">
        <v>0</v>
      </c>
      <c r="N112" s="23">
        <v>0</v>
      </c>
      <c r="O112" s="23">
        <v>0</v>
      </c>
      <c r="P112" s="23">
        <v>0</v>
      </c>
      <c r="Q112" s="23">
        <v>0.2</v>
      </c>
      <c r="R112" s="23">
        <v>0</v>
      </c>
      <c r="S112" s="23">
        <v>0</v>
      </c>
      <c r="T112" s="23"/>
      <c r="U112" s="23"/>
      <c r="V112" s="22" t="s">
        <v>63</v>
      </c>
      <c r="W112" s="111" t="s">
        <v>31</v>
      </c>
      <c r="X112" s="111">
        <f>IF(K112=0,0,IF(G112=1,'Założenia - koszty'!$D$4,'Założenia - koszty'!$E$4))+IF(Dane!L112=0,0,IF(Dane!G112=1,'Założenia - koszty'!$D$5,'Założenia - koszty'!$E$5))</f>
        <v>0</v>
      </c>
      <c r="Y112" s="111"/>
      <c r="Z112" s="11"/>
    </row>
    <row r="113" spans="2:26" s="17" customFormat="1" ht="144" customHeight="1" x14ac:dyDescent="0.25">
      <c r="B113" s="44" t="s">
        <v>583</v>
      </c>
      <c r="C113" s="23" t="s">
        <v>524</v>
      </c>
      <c r="D113" s="23" t="s">
        <v>573</v>
      </c>
      <c r="E113" s="30" t="s">
        <v>584</v>
      </c>
      <c r="F113" s="24" t="s">
        <v>585</v>
      </c>
      <c r="G113" s="111">
        <v>0</v>
      </c>
      <c r="H113" s="23">
        <v>2.6</v>
      </c>
      <c r="I113" s="24" t="s">
        <v>586</v>
      </c>
      <c r="J113" s="24" t="s">
        <v>587</v>
      </c>
      <c r="K113" s="23">
        <v>0</v>
      </c>
      <c r="L113" s="23">
        <v>0</v>
      </c>
      <c r="M113" s="23">
        <v>0</v>
      </c>
      <c r="N113" s="23">
        <v>0</v>
      </c>
      <c r="O113" s="23">
        <v>0</v>
      </c>
      <c r="P113" s="23">
        <v>2.6</v>
      </c>
      <c r="Q113" s="23">
        <v>0</v>
      </c>
      <c r="R113" s="23">
        <v>0</v>
      </c>
      <c r="S113" s="23">
        <v>0</v>
      </c>
      <c r="T113" s="23"/>
      <c r="U113" s="23"/>
      <c r="V113" s="22" t="s">
        <v>588</v>
      </c>
      <c r="W113" s="111" t="s">
        <v>31</v>
      </c>
      <c r="X113" s="111">
        <f>IF(K113=0,0,IF(G113=1,'Założenia - koszty'!$D$4,'Założenia - koszty'!$E$4))+IF(Dane!L113=0,0,IF(Dane!G113=1,'Założenia - koszty'!$D$5,'Założenia - koszty'!$E$5))</f>
        <v>0</v>
      </c>
      <c r="Y113" s="111"/>
      <c r="Z113" s="11"/>
    </row>
    <row r="114" spans="2:26" s="17" customFormat="1" ht="144" customHeight="1" x14ac:dyDescent="0.25">
      <c r="B114" s="44" t="s">
        <v>589</v>
      </c>
      <c r="C114" s="23" t="s">
        <v>524</v>
      </c>
      <c r="D114" s="23" t="s">
        <v>590</v>
      </c>
      <c r="E114" s="30" t="s">
        <v>591</v>
      </c>
      <c r="F114" s="24" t="s">
        <v>592</v>
      </c>
      <c r="G114" s="111">
        <v>1</v>
      </c>
      <c r="H114" s="23">
        <v>0.6</v>
      </c>
      <c r="I114" s="24" t="s">
        <v>592</v>
      </c>
      <c r="J114" s="24" t="s">
        <v>593</v>
      </c>
      <c r="K114" s="23">
        <v>0</v>
      </c>
      <c r="L114" s="23">
        <v>0</v>
      </c>
      <c r="M114" s="23">
        <v>0</v>
      </c>
      <c r="N114" s="23">
        <v>0</v>
      </c>
      <c r="O114" s="23">
        <v>0</v>
      </c>
      <c r="P114" s="23">
        <v>0</v>
      </c>
      <c r="Q114" s="23">
        <v>0.4</v>
      </c>
      <c r="R114" s="23">
        <v>0.2</v>
      </c>
      <c r="S114" s="23">
        <v>0</v>
      </c>
      <c r="T114" s="23" t="s">
        <v>594</v>
      </c>
      <c r="U114" s="23"/>
      <c r="V114" s="22" t="s">
        <v>595</v>
      </c>
      <c r="W114" s="111" t="s">
        <v>31</v>
      </c>
      <c r="X114" s="111">
        <f>IF(K114=0,0,IF(G114=1,'Założenia - koszty'!$D$4,'Założenia - koszty'!$E$4))+IF(Dane!L114=0,0,IF(Dane!G114=1,'Założenia - koszty'!$D$5,'Założenia - koszty'!$E$5))</f>
        <v>0</v>
      </c>
      <c r="Y114" s="111"/>
      <c r="Z114" s="11"/>
    </row>
    <row r="115" spans="2:26" s="17" customFormat="1" ht="144" customHeight="1" x14ac:dyDescent="0.25">
      <c r="B115" s="44" t="s">
        <v>596</v>
      </c>
      <c r="C115" s="23" t="s">
        <v>524</v>
      </c>
      <c r="D115" s="23" t="s">
        <v>590</v>
      </c>
      <c r="E115" s="30" t="s">
        <v>19</v>
      </c>
      <c r="F115" s="24" t="s">
        <v>597</v>
      </c>
      <c r="G115" s="111">
        <v>1</v>
      </c>
      <c r="H115" s="23">
        <v>0.2</v>
      </c>
      <c r="I115" s="24" t="s">
        <v>598</v>
      </c>
      <c r="J115" s="24" t="s">
        <v>599</v>
      </c>
      <c r="K115" s="23">
        <v>0</v>
      </c>
      <c r="L115" s="23">
        <v>0</v>
      </c>
      <c r="M115" s="23">
        <v>0</v>
      </c>
      <c r="N115" s="23">
        <v>0</v>
      </c>
      <c r="O115" s="23">
        <v>0</v>
      </c>
      <c r="P115" s="23">
        <v>0</v>
      </c>
      <c r="Q115" s="23">
        <v>0</v>
      </c>
      <c r="R115" s="23">
        <v>0.2</v>
      </c>
      <c r="S115" s="23">
        <v>0</v>
      </c>
      <c r="T115" s="23" t="s">
        <v>892</v>
      </c>
      <c r="U115" s="23"/>
      <c r="V115" s="22" t="s">
        <v>600</v>
      </c>
      <c r="W115" s="111" t="s">
        <v>601</v>
      </c>
      <c r="X115" s="111">
        <f>IF(K115=0,0,IF(G115=1,'Założenia - koszty'!$D$4,'Założenia - koszty'!$E$4))+IF(Dane!L115=0,0,IF(Dane!G115=1,'Założenia - koszty'!$D$5,'Założenia - koszty'!$E$5))</f>
        <v>0</v>
      </c>
      <c r="Y115" s="111"/>
      <c r="Z115" s="11"/>
    </row>
    <row r="116" spans="2:26" s="17" customFormat="1" ht="144" customHeight="1" x14ac:dyDescent="0.25">
      <c r="B116" s="44" t="s">
        <v>602</v>
      </c>
      <c r="C116" s="23" t="s">
        <v>524</v>
      </c>
      <c r="D116" s="23" t="s">
        <v>590</v>
      </c>
      <c r="E116" s="30" t="s">
        <v>603</v>
      </c>
      <c r="F116" s="24" t="s">
        <v>604</v>
      </c>
      <c r="G116" s="111">
        <v>1</v>
      </c>
      <c r="H116" s="23">
        <v>0.4</v>
      </c>
      <c r="I116" s="24" t="s">
        <v>605</v>
      </c>
      <c r="J116" s="24" t="s">
        <v>606</v>
      </c>
      <c r="K116" s="23">
        <v>0</v>
      </c>
      <c r="L116" s="23">
        <v>0</v>
      </c>
      <c r="M116" s="23">
        <v>0.1</v>
      </c>
      <c r="N116" s="23">
        <v>0</v>
      </c>
      <c r="O116" s="23">
        <v>0</v>
      </c>
      <c r="P116" s="23">
        <v>0</v>
      </c>
      <c r="Q116" s="23">
        <v>0</v>
      </c>
      <c r="R116" s="23">
        <v>0</v>
      </c>
      <c r="S116" s="23">
        <v>0.3</v>
      </c>
      <c r="T116" s="23" t="s">
        <v>607</v>
      </c>
      <c r="U116" s="23"/>
      <c r="V116" s="22" t="s">
        <v>1008</v>
      </c>
      <c r="W116" s="111" t="s">
        <v>31</v>
      </c>
      <c r="X116" s="111">
        <f>IF(K116=0,0,IF(G116=1,'Założenia - koszty'!$D$4,'Założenia - koszty'!$E$4))+IF(Dane!L116=0,0,IF(Dane!G116=1,'Założenia - koszty'!$D$5,'Założenia - koszty'!$E$5))</f>
        <v>0</v>
      </c>
      <c r="Y116" s="111"/>
      <c r="Z116" s="11"/>
    </row>
    <row r="117" spans="2:26" s="17" customFormat="1" ht="144" customHeight="1" x14ac:dyDescent="0.25">
      <c r="B117" s="44" t="s">
        <v>608</v>
      </c>
      <c r="C117" s="23" t="s">
        <v>524</v>
      </c>
      <c r="D117" s="23" t="s">
        <v>590</v>
      </c>
      <c r="E117" s="30" t="s">
        <v>19</v>
      </c>
      <c r="F117" s="24" t="s">
        <v>609</v>
      </c>
      <c r="G117" s="111">
        <v>1</v>
      </c>
      <c r="H117" s="23">
        <v>0.3</v>
      </c>
      <c r="I117" s="24" t="s">
        <v>610</v>
      </c>
      <c r="J117" s="24" t="s">
        <v>611</v>
      </c>
      <c r="K117" s="23">
        <v>0</v>
      </c>
      <c r="L117" s="23">
        <v>0</v>
      </c>
      <c r="M117" s="23">
        <v>0</v>
      </c>
      <c r="N117" s="23">
        <v>0</v>
      </c>
      <c r="O117" s="23">
        <v>0</v>
      </c>
      <c r="P117" s="23">
        <v>0</v>
      </c>
      <c r="Q117" s="23">
        <v>0</v>
      </c>
      <c r="R117" s="23">
        <v>0</v>
      </c>
      <c r="S117" s="23">
        <v>0.3</v>
      </c>
      <c r="T117" s="23" t="s">
        <v>960</v>
      </c>
      <c r="U117" s="23"/>
      <c r="V117" s="22" t="s">
        <v>612</v>
      </c>
      <c r="W117" s="111" t="s">
        <v>31</v>
      </c>
      <c r="X117" s="111">
        <f>IF(K117=0,0,IF(G117=1,'Założenia - koszty'!$D$4,'Założenia - koszty'!$E$4))+IF(Dane!L117=0,0,IF(Dane!G117=1,'Założenia - koszty'!$D$5,'Założenia - koszty'!$E$5))</f>
        <v>0</v>
      </c>
      <c r="Y117" s="111"/>
      <c r="Z117" s="11"/>
    </row>
    <row r="118" spans="2:26" s="17" customFormat="1" ht="144" customHeight="1" x14ac:dyDescent="0.25">
      <c r="B118" s="44" t="s">
        <v>613</v>
      </c>
      <c r="C118" s="23" t="s">
        <v>524</v>
      </c>
      <c r="D118" s="23" t="s">
        <v>590</v>
      </c>
      <c r="E118" s="30" t="s">
        <v>614</v>
      </c>
      <c r="F118" s="24" t="s">
        <v>615</v>
      </c>
      <c r="G118" s="111">
        <v>1</v>
      </c>
      <c r="H118" s="23">
        <v>0.45</v>
      </c>
      <c r="I118" s="24" t="s">
        <v>616</v>
      </c>
      <c r="J118" s="24" t="s">
        <v>617</v>
      </c>
      <c r="K118" s="23">
        <v>0</v>
      </c>
      <c r="L118" s="23">
        <v>0</v>
      </c>
      <c r="M118" s="23">
        <v>0</v>
      </c>
      <c r="N118" s="23">
        <v>0</v>
      </c>
      <c r="O118" s="23">
        <v>0</v>
      </c>
      <c r="P118" s="23">
        <v>0</v>
      </c>
      <c r="Q118" s="23">
        <v>0</v>
      </c>
      <c r="R118" s="23">
        <v>0</v>
      </c>
      <c r="S118" s="23">
        <v>0.45</v>
      </c>
      <c r="T118" s="23" t="s">
        <v>1009</v>
      </c>
      <c r="U118" s="23"/>
      <c r="V118" s="22" t="s">
        <v>618</v>
      </c>
      <c r="W118" s="111" t="s">
        <v>619</v>
      </c>
      <c r="X118" s="111">
        <f>IF(K118=0,0,IF(G118=1,'Założenia - koszty'!$D$4,'Założenia - koszty'!$E$4))+IF(Dane!L118=0,0,IF(Dane!G118=1,'Założenia - koszty'!$D$5,'Założenia - koszty'!$E$5))</f>
        <v>0</v>
      </c>
      <c r="Y118" s="111"/>
      <c r="Z118" s="11"/>
    </row>
    <row r="119" spans="2:26" s="17" customFormat="1" ht="144" customHeight="1" x14ac:dyDescent="0.25">
      <c r="B119" s="44" t="s">
        <v>620</v>
      </c>
      <c r="C119" s="23" t="s">
        <v>524</v>
      </c>
      <c r="D119" s="23" t="s">
        <v>590</v>
      </c>
      <c r="E119" s="30" t="s">
        <v>19</v>
      </c>
      <c r="F119" s="24" t="s">
        <v>621</v>
      </c>
      <c r="G119" s="111">
        <v>1</v>
      </c>
      <c r="H119" s="23">
        <v>2</v>
      </c>
      <c r="I119" s="24" t="s">
        <v>622</v>
      </c>
      <c r="J119" s="24" t="s">
        <v>623</v>
      </c>
      <c r="K119" s="23">
        <v>0</v>
      </c>
      <c r="L119" s="23">
        <v>0</v>
      </c>
      <c r="M119" s="23">
        <v>0</v>
      </c>
      <c r="N119" s="23">
        <v>0</v>
      </c>
      <c r="O119" s="23">
        <v>0</v>
      </c>
      <c r="P119" s="23">
        <v>2</v>
      </c>
      <c r="Q119" s="23">
        <v>0</v>
      </c>
      <c r="R119" s="23">
        <v>0</v>
      </c>
      <c r="S119" s="23">
        <v>0</v>
      </c>
      <c r="T119" s="23"/>
      <c r="U119" s="23"/>
      <c r="V119" s="22" t="s">
        <v>1010</v>
      </c>
      <c r="W119" s="111" t="s">
        <v>208</v>
      </c>
      <c r="X119" s="111">
        <f>IF(K119=0,0,IF(G119=1,'Założenia - koszty'!$D$4,'Założenia - koszty'!$E$4))+IF(Dane!L119=0,0,IF(Dane!G119=1,'Założenia - koszty'!$D$5,'Założenia - koszty'!$E$5))</f>
        <v>0</v>
      </c>
      <c r="Y119" s="111"/>
      <c r="Z119" s="11"/>
    </row>
    <row r="120" spans="2:26" s="17" customFormat="1" ht="144" customHeight="1" x14ac:dyDescent="0.25">
      <c r="B120" s="45" t="s">
        <v>624</v>
      </c>
      <c r="C120" s="23" t="s">
        <v>524</v>
      </c>
      <c r="D120" s="23" t="s">
        <v>590</v>
      </c>
      <c r="E120" s="30" t="s">
        <v>19</v>
      </c>
      <c r="F120" s="24" t="s">
        <v>625</v>
      </c>
      <c r="G120" s="111">
        <v>1</v>
      </c>
      <c r="H120" s="23">
        <v>0.15</v>
      </c>
      <c r="I120" s="24" t="s">
        <v>626</v>
      </c>
      <c r="J120" s="24" t="s">
        <v>627</v>
      </c>
      <c r="K120" s="23">
        <v>0</v>
      </c>
      <c r="L120" s="23">
        <v>0</v>
      </c>
      <c r="M120" s="23">
        <v>0</v>
      </c>
      <c r="N120" s="23">
        <v>0</v>
      </c>
      <c r="O120" s="23">
        <v>0</v>
      </c>
      <c r="P120" s="23">
        <v>0</v>
      </c>
      <c r="Q120" s="23">
        <v>0.15</v>
      </c>
      <c r="R120" s="23">
        <v>0</v>
      </c>
      <c r="S120" s="23">
        <v>0</v>
      </c>
      <c r="T120" s="23"/>
      <c r="U120" s="23"/>
      <c r="V120" s="22" t="s">
        <v>1011</v>
      </c>
      <c r="W120" s="111" t="s">
        <v>31</v>
      </c>
      <c r="X120" s="111">
        <f>IF(K120=0,0,IF(G120=1,'Założenia - koszty'!$D$4,'Założenia - koszty'!$E$4))+IF(Dane!L120=0,0,IF(Dane!G120=1,'Założenia - koszty'!$D$5,'Założenia - koszty'!$E$5))</f>
        <v>0</v>
      </c>
      <c r="Y120" s="111"/>
      <c r="Z120" s="11"/>
    </row>
    <row r="121" spans="2:26" s="17" customFormat="1" ht="144" customHeight="1" x14ac:dyDescent="0.25">
      <c r="B121" s="44" t="s">
        <v>628</v>
      </c>
      <c r="C121" s="23" t="s">
        <v>629</v>
      </c>
      <c r="D121" s="23" t="s">
        <v>630</v>
      </c>
      <c r="E121" s="30" t="s">
        <v>631</v>
      </c>
      <c r="F121" s="24" t="s">
        <v>632</v>
      </c>
      <c r="G121" s="111">
        <v>0</v>
      </c>
      <c r="H121" s="23">
        <v>1.9</v>
      </c>
      <c r="I121" s="24" t="s">
        <v>586</v>
      </c>
      <c r="J121" s="24" t="s">
        <v>587</v>
      </c>
      <c r="K121" s="23">
        <v>1.9</v>
      </c>
      <c r="L121" s="23">
        <v>0</v>
      </c>
      <c r="M121" s="23">
        <v>0</v>
      </c>
      <c r="N121" s="23">
        <v>0</v>
      </c>
      <c r="O121" s="23">
        <v>0</v>
      </c>
      <c r="P121" s="23">
        <v>0</v>
      </c>
      <c r="Q121" s="23">
        <v>0</v>
      </c>
      <c r="R121" s="23">
        <v>0</v>
      </c>
      <c r="S121" s="23">
        <v>0</v>
      </c>
      <c r="T121" s="23"/>
      <c r="U121" s="23"/>
      <c r="V121" s="22" t="s">
        <v>1012</v>
      </c>
      <c r="W121" s="111" t="s">
        <v>31</v>
      </c>
      <c r="X121" s="111">
        <f>IF(K121=0,0,IF(G121=1,'Założenia - koszty'!$D$4,'Założenia - koszty'!$E$4))+IF(Dane!L121=0,0,IF(Dane!G121=1,'Założenia - koszty'!$D$5,'Założenia - koszty'!$E$5))</f>
        <v>2.5</v>
      </c>
      <c r="Y121" s="111"/>
      <c r="Z121" s="11"/>
    </row>
    <row r="122" spans="2:26" s="17" customFormat="1" ht="144" customHeight="1" x14ac:dyDescent="0.25">
      <c r="B122" s="45" t="s">
        <v>633</v>
      </c>
      <c r="C122" s="23" t="s">
        <v>629</v>
      </c>
      <c r="D122" s="23" t="s">
        <v>630</v>
      </c>
      <c r="E122" s="30" t="s">
        <v>19</v>
      </c>
      <c r="F122" s="24" t="s">
        <v>634</v>
      </c>
      <c r="G122" s="111">
        <v>0</v>
      </c>
      <c r="H122" s="23">
        <v>2</v>
      </c>
      <c r="I122" s="24" t="s">
        <v>635</v>
      </c>
      <c r="J122" s="24" t="s">
        <v>636</v>
      </c>
      <c r="K122" s="23">
        <v>0</v>
      </c>
      <c r="L122" s="23">
        <v>0</v>
      </c>
      <c r="M122" s="23">
        <v>0</v>
      </c>
      <c r="N122" s="23">
        <v>0</v>
      </c>
      <c r="O122" s="23">
        <v>0</v>
      </c>
      <c r="P122" s="23">
        <v>0</v>
      </c>
      <c r="Q122" s="23">
        <v>0</v>
      </c>
      <c r="R122" s="23">
        <v>0</v>
      </c>
      <c r="S122" s="23">
        <v>2</v>
      </c>
      <c r="T122" s="23"/>
      <c r="U122" s="23"/>
      <c r="V122" s="22" t="s">
        <v>637</v>
      </c>
      <c r="W122" s="111" t="s">
        <v>31</v>
      </c>
      <c r="X122" s="111">
        <f>IF(K122=0,0,IF(G122=1,'Założenia - koszty'!$D$4,'Założenia - koszty'!$E$4))+IF(Dane!L122=0,0,IF(Dane!G122=1,'Założenia - koszty'!$D$5,'Założenia - koszty'!$E$5))</f>
        <v>0</v>
      </c>
      <c r="Y122" s="111"/>
      <c r="Z122" s="11"/>
    </row>
    <row r="123" spans="2:26" s="17" customFormat="1" ht="144" customHeight="1" x14ac:dyDescent="0.25">
      <c r="B123" s="45" t="s">
        <v>638</v>
      </c>
      <c r="C123" s="23" t="s">
        <v>629</v>
      </c>
      <c r="D123" s="23" t="s">
        <v>630</v>
      </c>
      <c r="E123" s="30" t="s">
        <v>19</v>
      </c>
      <c r="F123" s="24" t="s">
        <v>639</v>
      </c>
      <c r="G123" s="111">
        <v>0</v>
      </c>
      <c r="H123" s="23">
        <v>1</v>
      </c>
      <c r="I123" s="24" t="s">
        <v>640</v>
      </c>
      <c r="J123" s="24" t="s">
        <v>641</v>
      </c>
      <c r="K123" s="23">
        <v>0</v>
      </c>
      <c r="L123" s="23">
        <v>0</v>
      </c>
      <c r="M123" s="23">
        <v>1</v>
      </c>
      <c r="N123" s="23">
        <v>0</v>
      </c>
      <c r="O123" s="23">
        <v>0</v>
      </c>
      <c r="P123" s="23">
        <v>0</v>
      </c>
      <c r="Q123" s="23">
        <v>0</v>
      </c>
      <c r="R123" s="23">
        <v>0</v>
      </c>
      <c r="S123" s="23">
        <v>0</v>
      </c>
      <c r="T123" s="23"/>
      <c r="U123" s="23"/>
      <c r="V123" s="22" t="s">
        <v>642</v>
      </c>
      <c r="W123" s="111" t="s">
        <v>31</v>
      </c>
      <c r="X123" s="111">
        <f>IF(K123=0,0,IF(G123=1,'Założenia - koszty'!$D$4,'Założenia - koszty'!$E$4))+IF(Dane!L123=0,0,IF(Dane!G123=1,'Założenia - koszty'!$D$5,'Założenia - koszty'!$E$5))</f>
        <v>0</v>
      </c>
      <c r="Y123" s="111">
        <v>2.5</v>
      </c>
      <c r="Z123" s="11"/>
    </row>
    <row r="124" spans="2:26" s="17" customFormat="1" ht="144" customHeight="1" x14ac:dyDescent="0.25">
      <c r="B124" s="45" t="s">
        <v>643</v>
      </c>
      <c r="C124" s="23" t="s">
        <v>629</v>
      </c>
      <c r="D124" s="23" t="s">
        <v>630</v>
      </c>
      <c r="E124" s="30" t="s">
        <v>19</v>
      </c>
      <c r="F124" s="24" t="s">
        <v>644</v>
      </c>
      <c r="G124" s="111">
        <v>0</v>
      </c>
      <c r="H124" s="23">
        <v>0.7</v>
      </c>
      <c r="I124" s="24" t="s">
        <v>645</v>
      </c>
      <c r="J124" s="24" t="s">
        <v>646</v>
      </c>
      <c r="K124" s="23">
        <v>0.7</v>
      </c>
      <c r="L124" s="23">
        <v>0</v>
      </c>
      <c r="M124" s="23">
        <v>0</v>
      </c>
      <c r="N124" s="23">
        <v>0</v>
      </c>
      <c r="O124" s="23">
        <v>0</v>
      </c>
      <c r="P124" s="23">
        <v>0</v>
      </c>
      <c r="Q124" s="23">
        <v>0</v>
      </c>
      <c r="R124" s="23">
        <v>0</v>
      </c>
      <c r="S124" s="23">
        <v>0</v>
      </c>
      <c r="T124" s="23"/>
      <c r="U124" s="23"/>
      <c r="V124" s="22" t="s">
        <v>647</v>
      </c>
      <c r="W124" s="111" t="s">
        <v>31</v>
      </c>
      <c r="X124" s="111">
        <f>IF(K124=0,0,IF(G124=1,'Założenia - koszty'!$D$4,'Założenia - koszty'!$E$4))+IF(Dane!L124=0,0,IF(Dane!G124=1,'Założenia - koszty'!$D$5,'Założenia - koszty'!$E$5))</f>
        <v>2.5</v>
      </c>
      <c r="Y124" s="111"/>
      <c r="Z124" s="11"/>
    </row>
    <row r="125" spans="2:26" s="17" customFormat="1" ht="144" customHeight="1" x14ac:dyDescent="0.25">
      <c r="B125" s="45" t="s">
        <v>648</v>
      </c>
      <c r="C125" s="23" t="s">
        <v>629</v>
      </c>
      <c r="D125" s="23" t="s">
        <v>630</v>
      </c>
      <c r="E125" s="30" t="s">
        <v>19</v>
      </c>
      <c r="F125" s="24" t="s">
        <v>649</v>
      </c>
      <c r="G125" s="111">
        <v>0</v>
      </c>
      <c r="H125" s="23">
        <v>0.65</v>
      </c>
      <c r="I125" s="24" t="s">
        <v>650</v>
      </c>
      <c r="J125" s="24" t="s">
        <v>646</v>
      </c>
      <c r="K125" s="23">
        <v>0.65</v>
      </c>
      <c r="L125" s="23">
        <v>0</v>
      </c>
      <c r="M125" s="23">
        <v>0</v>
      </c>
      <c r="N125" s="23">
        <v>0</v>
      </c>
      <c r="O125" s="23">
        <v>0</v>
      </c>
      <c r="P125" s="23">
        <v>0</v>
      </c>
      <c r="Q125" s="23">
        <v>0</v>
      </c>
      <c r="R125" s="23">
        <v>0</v>
      </c>
      <c r="S125" s="23">
        <v>0</v>
      </c>
      <c r="T125" s="53"/>
      <c r="U125" s="23" t="s">
        <v>651</v>
      </c>
      <c r="V125" s="22" t="s">
        <v>652</v>
      </c>
      <c r="W125" s="111" t="s">
        <v>31</v>
      </c>
      <c r="X125" s="111">
        <f>IF(K125=0,0,IF(G125=1,'Założenia - koszty'!$D$4,'Założenia - koszty'!$E$4))+IF(Dane!L125=0,0,IF(Dane!G125=1,'Założenia - koszty'!$D$5,'Założenia - koszty'!$E$5))</f>
        <v>2.5</v>
      </c>
      <c r="Y125" s="111"/>
      <c r="Z125" s="11"/>
    </row>
    <row r="126" spans="2:26" s="17" customFormat="1" ht="144" customHeight="1" x14ac:dyDescent="0.25">
      <c r="B126" s="45" t="s">
        <v>653</v>
      </c>
      <c r="C126" s="23" t="s">
        <v>629</v>
      </c>
      <c r="D126" s="23" t="s">
        <v>630</v>
      </c>
      <c r="E126" s="30" t="s">
        <v>19</v>
      </c>
      <c r="F126" s="24" t="s">
        <v>654</v>
      </c>
      <c r="G126" s="111">
        <v>0</v>
      </c>
      <c r="H126" s="23">
        <v>0.95</v>
      </c>
      <c r="I126" s="24" t="s">
        <v>655</v>
      </c>
      <c r="J126" s="24" t="s">
        <v>656</v>
      </c>
      <c r="K126" s="23">
        <v>0</v>
      </c>
      <c r="L126" s="23">
        <v>0</v>
      </c>
      <c r="M126" s="23">
        <v>0</v>
      </c>
      <c r="N126" s="23">
        <v>0</v>
      </c>
      <c r="O126" s="23">
        <v>0</v>
      </c>
      <c r="P126" s="23">
        <v>0</v>
      </c>
      <c r="Q126" s="23">
        <v>0</v>
      </c>
      <c r="R126" s="23">
        <v>0</v>
      </c>
      <c r="S126" s="23">
        <v>0.95</v>
      </c>
      <c r="T126" s="23"/>
      <c r="U126" s="23"/>
      <c r="V126" s="22" t="s">
        <v>657</v>
      </c>
      <c r="W126" s="111" t="s">
        <v>31</v>
      </c>
      <c r="X126" s="111">
        <f>IF(K126=0,0,IF(G126=1,'Założenia - koszty'!$D$4,'Założenia - koszty'!$E$4))+IF(Dane!L126=0,0,IF(Dane!G126=1,'Założenia - koszty'!$D$5,'Założenia - koszty'!$E$5))</f>
        <v>0</v>
      </c>
      <c r="Y126" s="111"/>
      <c r="Z126" s="11"/>
    </row>
    <row r="127" spans="2:26" s="17" customFormat="1" ht="144" customHeight="1" x14ac:dyDescent="0.25">
      <c r="B127" s="45" t="s">
        <v>658</v>
      </c>
      <c r="C127" s="23" t="s">
        <v>629</v>
      </c>
      <c r="D127" s="23" t="s">
        <v>630</v>
      </c>
      <c r="E127" s="30" t="s">
        <v>19</v>
      </c>
      <c r="F127" s="24" t="s">
        <v>659</v>
      </c>
      <c r="G127" s="111">
        <v>0</v>
      </c>
      <c r="H127" s="23">
        <v>8.6999999999999993</v>
      </c>
      <c r="I127" s="24" t="s">
        <v>660</v>
      </c>
      <c r="J127" s="24" t="s">
        <v>661</v>
      </c>
      <c r="K127" s="23">
        <v>8.6999999999999993</v>
      </c>
      <c r="L127" s="23">
        <v>0</v>
      </c>
      <c r="M127" s="23">
        <v>0</v>
      </c>
      <c r="N127" s="23">
        <v>0</v>
      </c>
      <c r="O127" s="23">
        <v>0</v>
      </c>
      <c r="P127" s="23">
        <v>0</v>
      </c>
      <c r="Q127" s="23">
        <v>0</v>
      </c>
      <c r="R127" s="23">
        <v>0</v>
      </c>
      <c r="S127" s="23">
        <v>0</v>
      </c>
      <c r="T127" s="23" t="s">
        <v>920</v>
      </c>
      <c r="U127" s="23" t="s">
        <v>921</v>
      </c>
      <c r="V127" s="22" t="s">
        <v>662</v>
      </c>
      <c r="W127" s="111" t="s">
        <v>31</v>
      </c>
      <c r="X127" s="111">
        <f>IF(K127=0,0,IF(G127=1,'Założenia - koszty'!$D$4,'Założenia - koszty'!$E$4))+IF(Dane!L127=0,0,IF(Dane!G127=1,'Założenia - koszty'!$D$5,'Założenia - koszty'!$E$5))</f>
        <v>2.5</v>
      </c>
      <c r="Y127" s="111"/>
      <c r="Z127" s="11"/>
    </row>
    <row r="128" spans="2:26" s="17" customFormat="1" ht="144" customHeight="1" x14ac:dyDescent="0.25">
      <c r="B128" s="45" t="s">
        <v>663</v>
      </c>
      <c r="C128" s="23" t="s">
        <v>629</v>
      </c>
      <c r="D128" s="23" t="s">
        <v>630</v>
      </c>
      <c r="E128" s="30" t="s">
        <v>19</v>
      </c>
      <c r="F128" s="24" t="s">
        <v>664</v>
      </c>
      <c r="G128" s="111">
        <v>0</v>
      </c>
      <c r="H128" s="23">
        <v>0.5</v>
      </c>
      <c r="I128" s="24" t="s">
        <v>665</v>
      </c>
      <c r="J128" s="24" t="s">
        <v>666</v>
      </c>
      <c r="K128" s="23">
        <v>0</v>
      </c>
      <c r="L128" s="23">
        <v>0</v>
      </c>
      <c r="M128" s="23">
        <v>0</v>
      </c>
      <c r="N128" s="23">
        <v>0</v>
      </c>
      <c r="O128" s="23">
        <v>0</v>
      </c>
      <c r="P128" s="23">
        <v>0</v>
      </c>
      <c r="Q128" s="23">
        <v>0</v>
      </c>
      <c r="R128" s="23">
        <v>0</v>
      </c>
      <c r="S128" s="23">
        <v>0.5</v>
      </c>
      <c r="T128" s="23" t="s">
        <v>922</v>
      </c>
      <c r="U128" s="23" t="s">
        <v>923</v>
      </c>
      <c r="V128" s="22" t="s">
        <v>667</v>
      </c>
      <c r="W128" s="111" t="s">
        <v>31</v>
      </c>
      <c r="X128" s="111">
        <f>IF(K128=0,0,IF(G128=1,'Założenia - koszty'!$D$4,'Założenia - koszty'!$E$4))+IF(Dane!L128=0,0,IF(Dane!G128=1,'Założenia - koszty'!$D$5,'Założenia - koszty'!$E$5))</f>
        <v>0</v>
      </c>
      <c r="Y128" s="111"/>
      <c r="Z128" s="11"/>
    </row>
    <row r="129" spans="2:45" s="17" customFormat="1" ht="144" customHeight="1" x14ac:dyDescent="0.25">
      <c r="B129" s="45" t="s">
        <v>668</v>
      </c>
      <c r="C129" s="23" t="s">
        <v>629</v>
      </c>
      <c r="D129" s="23" t="s">
        <v>630</v>
      </c>
      <c r="E129" s="30" t="s">
        <v>19</v>
      </c>
      <c r="F129" s="24" t="s">
        <v>669</v>
      </c>
      <c r="G129" s="111">
        <v>0</v>
      </c>
      <c r="H129" s="23">
        <v>1.7</v>
      </c>
      <c r="I129" s="24" t="s">
        <v>670</v>
      </c>
      <c r="J129" s="24" t="s">
        <v>671</v>
      </c>
      <c r="K129" s="23">
        <v>1.7</v>
      </c>
      <c r="L129" s="23">
        <v>0</v>
      </c>
      <c r="M129" s="23">
        <v>0</v>
      </c>
      <c r="N129" s="23">
        <v>0</v>
      </c>
      <c r="O129" s="23">
        <v>0</v>
      </c>
      <c r="P129" s="23">
        <v>0</v>
      </c>
      <c r="Q129" s="23">
        <v>0</v>
      </c>
      <c r="R129" s="23">
        <v>0</v>
      </c>
      <c r="S129" s="23">
        <v>0</v>
      </c>
      <c r="T129" s="23"/>
      <c r="U129" s="23"/>
      <c r="V129" s="22" t="s">
        <v>672</v>
      </c>
      <c r="W129" s="111" t="s">
        <v>31</v>
      </c>
      <c r="X129" s="111">
        <f>IF(K129=0,0,IF(G129=1,'Założenia - koszty'!$D$4,'Założenia - koszty'!$E$4))+IF(Dane!L129=0,0,IF(Dane!G129=1,'Założenia - koszty'!$D$5,'Założenia - koszty'!$E$5))</f>
        <v>2.5</v>
      </c>
      <c r="Y129" s="111"/>
      <c r="Z129" s="11"/>
    </row>
    <row r="130" spans="2:45" s="17" customFormat="1" ht="144" customHeight="1" x14ac:dyDescent="0.25">
      <c r="B130" s="45" t="s">
        <v>673</v>
      </c>
      <c r="C130" s="23" t="s">
        <v>629</v>
      </c>
      <c r="D130" s="23" t="s">
        <v>674</v>
      </c>
      <c r="E130" s="30" t="s">
        <v>19</v>
      </c>
      <c r="F130" s="24" t="s">
        <v>669</v>
      </c>
      <c r="G130" s="111">
        <v>0</v>
      </c>
      <c r="H130" s="23">
        <v>3.1</v>
      </c>
      <c r="I130" s="24" t="s">
        <v>675</v>
      </c>
      <c r="J130" s="24" t="s">
        <v>676</v>
      </c>
      <c r="K130" s="23">
        <v>3.1</v>
      </c>
      <c r="L130" s="23">
        <v>0</v>
      </c>
      <c r="M130" s="23">
        <v>0</v>
      </c>
      <c r="N130" s="23">
        <v>0</v>
      </c>
      <c r="O130" s="23">
        <v>0</v>
      </c>
      <c r="P130" s="23">
        <v>0</v>
      </c>
      <c r="Q130" s="23">
        <v>0</v>
      </c>
      <c r="R130" s="23">
        <v>0</v>
      </c>
      <c r="S130" s="23">
        <v>0</v>
      </c>
      <c r="T130" s="23" t="s">
        <v>677</v>
      </c>
      <c r="U130" s="23"/>
      <c r="V130" s="22" t="s">
        <v>678</v>
      </c>
      <c r="W130" s="111" t="s">
        <v>31</v>
      </c>
      <c r="X130" s="111">
        <f>IF(K130=0,0,IF(G130=1,'Założenia - koszty'!$D$4,'Założenia - koszty'!$E$4))+IF(Dane!L130=0,0,IF(Dane!G130=1,'Założenia - koszty'!$D$5,'Założenia - koszty'!$E$5))</f>
        <v>2.5</v>
      </c>
      <c r="Y130" s="111"/>
      <c r="Z130" s="11"/>
    </row>
    <row r="131" spans="2:45" s="17" customFormat="1" ht="144" customHeight="1" x14ac:dyDescent="0.25">
      <c r="B131" s="45" t="s">
        <v>679</v>
      </c>
      <c r="C131" s="23" t="s">
        <v>629</v>
      </c>
      <c r="D131" s="23" t="s">
        <v>674</v>
      </c>
      <c r="E131" s="30" t="s">
        <v>19</v>
      </c>
      <c r="F131" s="24" t="s">
        <v>680</v>
      </c>
      <c r="G131" s="111">
        <v>0</v>
      </c>
      <c r="H131" s="23">
        <v>1.4</v>
      </c>
      <c r="I131" s="24" t="s">
        <v>681</v>
      </c>
      <c r="J131" s="24" t="s">
        <v>682</v>
      </c>
      <c r="K131" s="23">
        <v>1.4</v>
      </c>
      <c r="L131" s="23">
        <v>0</v>
      </c>
      <c r="M131" s="23">
        <v>0</v>
      </c>
      <c r="N131" s="23">
        <v>0</v>
      </c>
      <c r="O131" s="23">
        <v>0</v>
      </c>
      <c r="P131" s="23">
        <v>0</v>
      </c>
      <c r="Q131" s="23">
        <v>0</v>
      </c>
      <c r="R131" s="23">
        <v>0</v>
      </c>
      <c r="S131" s="23">
        <v>0</v>
      </c>
      <c r="T131" s="23"/>
      <c r="U131" s="23"/>
      <c r="V131" s="22" t="s">
        <v>683</v>
      </c>
      <c r="W131" s="111" t="s">
        <v>31</v>
      </c>
      <c r="X131" s="111">
        <f>IF(K131=0,0,IF(G131=1,'Założenia - koszty'!$D$4,'Założenia - koszty'!$E$4))+IF(Dane!L131=0,0,IF(Dane!G131=1,'Założenia - koszty'!$D$5,'Założenia - koszty'!$E$5))</f>
        <v>2.5</v>
      </c>
      <c r="Y131" s="111"/>
      <c r="Z131" s="11"/>
    </row>
    <row r="132" spans="2:45" s="17" customFormat="1" ht="144" customHeight="1" x14ac:dyDescent="0.25">
      <c r="B132" s="45" t="s">
        <v>684</v>
      </c>
      <c r="C132" s="23" t="s">
        <v>629</v>
      </c>
      <c r="D132" s="23" t="s">
        <v>674</v>
      </c>
      <c r="E132" s="30" t="s">
        <v>19</v>
      </c>
      <c r="F132" s="24" t="s">
        <v>685</v>
      </c>
      <c r="G132" s="111">
        <v>0</v>
      </c>
      <c r="H132" s="23">
        <v>0.1</v>
      </c>
      <c r="I132" s="24" t="s">
        <v>686</v>
      </c>
      <c r="J132" s="24" t="s">
        <v>687</v>
      </c>
      <c r="K132" s="23">
        <v>0</v>
      </c>
      <c r="L132" s="23">
        <v>0.1</v>
      </c>
      <c r="M132" s="23">
        <v>0</v>
      </c>
      <c r="N132" s="23">
        <v>0</v>
      </c>
      <c r="O132" s="23">
        <v>0</v>
      </c>
      <c r="P132" s="23">
        <v>0</v>
      </c>
      <c r="Q132" s="23">
        <v>0</v>
      </c>
      <c r="R132" s="23">
        <v>0</v>
      </c>
      <c r="S132" s="23">
        <v>0</v>
      </c>
      <c r="T132" s="23" t="s">
        <v>924</v>
      </c>
      <c r="U132" s="23" t="s">
        <v>105</v>
      </c>
      <c r="V132" s="22" t="s">
        <v>688</v>
      </c>
      <c r="W132" s="111" t="s">
        <v>31</v>
      </c>
      <c r="X132" s="111">
        <f>IF(K132=0,0,IF(G132=1,'Założenia - koszty'!$D$4,'Założenia - koszty'!$E$4))+IF(Dane!L132=0,0,IF(Dane!G132=1,'Założenia - koszty'!$D$5,'Założenia - koszty'!$E$5))</f>
        <v>3</v>
      </c>
      <c r="Y132" s="111"/>
      <c r="Z132" s="11"/>
    </row>
    <row r="133" spans="2:45" s="17" customFormat="1" ht="144" customHeight="1" x14ac:dyDescent="0.25">
      <c r="B133" s="45" t="s">
        <v>689</v>
      </c>
      <c r="C133" s="23" t="s">
        <v>629</v>
      </c>
      <c r="D133" s="23" t="s">
        <v>674</v>
      </c>
      <c r="E133" s="30" t="s">
        <v>19</v>
      </c>
      <c r="F133" s="24" t="s">
        <v>690</v>
      </c>
      <c r="G133" s="111">
        <v>0</v>
      </c>
      <c r="H133" s="23">
        <v>2.1</v>
      </c>
      <c r="I133" s="24" t="s">
        <v>691</v>
      </c>
      <c r="J133" s="24" t="s">
        <v>692</v>
      </c>
      <c r="K133" s="23">
        <v>2.1</v>
      </c>
      <c r="L133" s="23">
        <v>0</v>
      </c>
      <c r="M133" s="23">
        <v>0</v>
      </c>
      <c r="N133" s="23">
        <v>0</v>
      </c>
      <c r="O133" s="23">
        <v>0</v>
      </c>
      <c r="P133" s="23">
        <v>0</v>
      </c>
      <c r="Q133" s="23">
        <v>0</v>
      </c>
      <c r="R133" s="23">
        <v>0</v>
      </c>
      <c r="S133" s="23">
        <v>0</v>
      </c>
      <c r="T133" s="53"/>
      <c r="U133" s="23" t="s">
        <v>693</v>
      </c>
      <c r="V133" s="22" t="s">
        <v>694</v>
      </c>
      <c r="W133" s="111" t="s">
        <v>31</v>
      </c>
      <c r="X133" s="111">
        <f>IF(K133=0,0,IF(G133=1,'Założenia - koszty'!$D$4,'Założenia - koszty'!$E$4))+IF(Dane!L133=0,0,IF(Dane!G133=1,'Założenia - koszty'!$D$5,'Założenia - koszty'!$E$5))</f>
        <v>2.5</v>
      </c>
      <c r="Y133" s="111"/>
      <c r="Z133" s="11"/>
    </row>
    <row r="134" spans="2:45" s="17" customFormat="1" ht="144" customHeight="1" x14ac:dyDescent="0.25">
      <c r="B134" s="45" t="s">
        <v>695</v>
      </c>
      <c r="C134" s="23" t="s">
        <v>629</v>
      </c>
      <c r="D134" s="23" t="s">
        <v>674</v>
      </c>
      <c r="E134" s="30" t="s">
        <v>19</v>
      </c>
      <c r="F134" s="24" t="s">
        <v>696</v>
      </c>
      <c r="G134" s="111">
        <v>1</v>
      </c>
      <c r="H134" s="23">
        <v>0.3</v>
      </c>
      <c r="I134" s="24" t="s">
        <v>697</v>
      </c>
      <c r="J134" s="24" t="s">
        <v>698</v>
      </c>
      <c r="K134" s="23">
        <v>0</v>
      </c>
      <c r="L134" s="23">
        <v>0</v>
      </c>
      <c r="M134" s="23">
        <v>0</v>
      </c>
      <c r="N134" s="23">
        <v>0</v>
      </c>
      <c r="O134" s="23">
        <v>0</v>
      </c>
      <c r="P134" s="23">
        <v>0</v>
      </c>
      <c r="Q134" s="23">
        <v>0</v>
      </c>
      <c r="R134" s="23">
        <v>0</v>
      </c>
      <c r="S134" s="23">
        <v>0.3</v>
      </c>
      <c r="T134" s="53"/>
      <c r="U134" s="23" t="s">
        <v>699</v>
      </c>
      <c r="V134" s="22" t="s">
        <v>700</v>
      </c>
      <c r="W134" s="111" t="s">
        <v>701</v>
      </c>
      <c r="X134" s="111">
        <f>IF(K134=0,0,IF(G134=1,'Założenia - koszty'!$D$4,'Założenia - koszty'!$E$4))+IF(Dane!L134=0,0,IF(Dane!G134=1,'Założenia - koszty'!$D$5,'Założenia - koszty'!$E$5))</f>
        <v>0</v>
      </c>
      <c r="Y134" s="111"/>
      <c r="Z134" s="11"/>
    </row>
    <row r="135" spans="2:45" s="17" customFormat="1" ht="144" customHeight="1" x14ac:dyDescent="0.25">
      <c r="B135" s="45" t="s">
        <v>702</v>
      </c>
      <c r="C135" s="23" t="s">
        <v>629</v>
      </c>
      <c r="D135" s="23" t="s">
        <v>674</v>
      </c>
      <c r="E135" s="30" t="s">
        <v>19</v>
      </c>
      <c r="F135" s="24" t="s">
        <v>703</v>
      </c>
      <c r="G135" s="111">
        <v>1</v>
      </c>
      <c r="H135" s="23">
        <v>1.7</v>
      </c>
      <c r="I135" s="24" t="s">
        <v>704</v>
      </c>
      <c r="J135" s="24" t="s">
        <v>705</v>
      </c>
      <c r="K135" s="23">
        <v>0</v>
      </c>
      <c r="L135" s="23">
        <v>1.7</v>
      </c>
      <c r="M135" s="23">
        <v>0</v>
      </c>
      <c r="N135" s="23">
        <v>0</v>
      </c>
      <c r="O135" s="23">
        <v>0</v>
      </c>
      <c r="P135" s="23">
        <v>0</v>
      </c>
      <c r="Q135" s="23">
        <v>0</v>
      </c>
      <c r="R135" s="23">
        <v>0</v>
      </c>
      <c r="S135" s="23">
        <v>0</v>
      </c>
      <c r="T135" s="23"/>
      <c r="U135" s="23"/>
      <c r="V135" s="22" t="s">
        <v>1013</v>
      </c>
      <c r="W135" s="111" t="s">
        <v>31</v>
      </c>
      <c r="X135" s="111">
        <f>IF(K135=0,0,IF(G135=1,'Założenia - koszty'!$D$4,'Założenia - koszty'!$E$4))+IF(Dane!L135=0,0,IF(Dane!G135=1,'Założenia - koszty'!$D$5,'Założenia - koszty'!$E$5))</f>
        <v>3</v>
      </c>
      <c r="Y135" s="111"/>
      <c r="Z135" s="11"/>
    </row>
    <row r="136" spans="2:45" s="17" customFormat="1" ht="144" customHeight="1" x14ac:dyDescent="0.25">
      <c r="B136" s="45" t="s">
        <v>706</v>
      </c>
      <c r="C136" s="23" t="s">
        <v>629</v>
      </c>
      <c r="D136" s="23" t="s">
        <v>674</v>
      </c>
      <c r="E136" s="30" t="s">
        <v>19</v>
      </c>
      <c r="F136" s="24" t="s">
        <v>707</v>
      </c>
      <c r="G136" s="111">
        <v>1</v>
      </c>
      <c r="H136" s="23">
        <v>0.1</v>
      </c>
      <c r="I136" s="24" t="s">
        <v>708</v>
      </c>
      <c r="J136" s="24" t="s">
        <v>709</v>
      </c>
      <c r="K136" s="23">
        <v>0</v>
      </c>
      <c r="L136" s="23">
        <v>0</v>
      </c>
      <c r="M136" s="23">
        <v>0</v>
      </c>
      <c r="N136" s="23">
        <v>0.1</v>
      </c>
      <c r="O136" s="23">
        <v>0</v>
      </c>
      <c r="P136" s="23">
        <v>0</v>
      </c>
      <c r="Q136" s="23">
        <v>0</v>
      </c>
      <c r="R136" s="23">
        <v>0</v>
      </c>
      <c r="S136" s="23">
        <v>0</v>
      </c>
      <c r="T136" s="23" t="s">
        <v>1014</v>
      </c>
      <c r="U136" s="23"/>
      <c r="V136" s="22" t="s">
        <v>710</v>
      </c>
      <c r="W136" s="111" t="s">
        <v>31</v>
      </c>
      <c r="X136" s="111">
        <f>IF(K136=0,0,IF(G136=1,'Założenia - koszty'!$D$4,'Założenia - koszty'!$E$4))+IF(Dane!L136=0,0,IF(Dane!G136=1,'Założenia - koszty'!$D$5,'Założenia - koszty'!$E$5))</f>
        <v>0</v>
      </c>
      <c r="Y136" s="111"/>
      <c r="Z136" s="11"/>
    </row>
    <row r="137" spans="2:45" s="17" customFormat="1" ht="144" customHeight="1" x14ac:dyDescent="0.25">
      <c r="B137" s="45" t="s">
        <v>711</v>
      </c>
      <c r="C137" s="23" t="s">
        <v>629</v>
      </c>
      <c r="D137" s="23" t="s">
        <v>674</v>
      </c>
      <c r="E137" s="30" t="s">
        <v>19</v>
      </c>
      <c r="F137" s="24" t="s">
        <v>712</v>
      </c>
      <c r="G137" s="111">
        <v>1</v>
      </c>
      <c r="H137" s="23">
        <v>0.1</v>
      </c>
      <c r="I137" s="24" t="s">
        <v>713</v>
      </c>
      <c r="J137" s="24" t="s">
        <v>714</v>
      </c>
      <c r="K137" s="23">
        <v>0</v>
      </c>
      <c r="L137" s="23">
        <v>0.1</v>
      </c>
      <c r="M137" s="23">
        <v>0</v>
      </c>
      <c r="N137" s="23">
        <v>0</v>
      </c>
      <c r="O137" s="23">
        <v>0</v>
      </c>
      <c r="P137" s="23">
        <v>0</v>
      </c>
      <c r="Q137" s="23">
        <v>0</v>
      </c>
      <c r="R137" s="23">
        <v>0</v>
      </c>
      <c r="S137" s="23">
        <v>0</v>
      </c>
      <c r="T137" s="23" t="s">
        <v>715</v>
      </c>
      <c r="U137" s="23"/>
      <c r="V137" s="22" t="s">
        <v>716</v>
      </c>
      <c r="W137" s="111" t="s">
        <v>31</v>
      </c>
      <c r="X137" s="111">
        <f>IF(K137=0,0,IF(G137=1,'Założenia - koszty'!$D$4,'Założenia - koszty'!$E$4))+IF(Dane!L137=0,0,IF(Dane!G137=1,'Założenia - koszty'!$D$5,'Założenia - koszty'!$E$5))</f>
        <v>3</v>
      </c>
      <c r="Y137" s="111"/>
      <c r="Z137" s="11"/>
    </row>
    <row r="138" spans="2:45" s="17" customFormat="1" ht="144" customHeight="1" x14ac:dyDescent="0.25">
      <c r="B138" s="45" t="s">
        <v>717</v>
      </c>
      <c r="C138" s="23" t="s">
        <v>629</v>
      </c>
      <c r="D138" s="23" t="s">
        <v>674</v>
      </c>
      <c r="E138" s="30" t="s">
        <v>19</v>
      </c>
      <c r="F138" s="24" t="s">
        <v>718</v>
      </c>
      <c r="G138" s="111">
        <v>0</v>
      </c>
      <c r="H138" s="23">
        <v>13.7</v>
      </c>
      <c r="I138" s="24" t="s">
        <v>719</v>
      </c>
      <c r="J138" s="24" t="s">
        <v>720</v>
      </c>
      <c r="K138" s="23">
        <v>0</v>
      </c>
      <c r="L138" s="23">
        <v>0</v>
      </c>
      <c r="M138" s="23">
        <v>0</v>
      </c>
      <c r="N138" s="23">
        <v>0</v>
      </c>
      <c r="O138" s="23">
        <v>0</v>
      </c>
      <c r="P138" s="23">
        <v>0</v>
      </c>
      <c r="Q138" s="23">
        <v>0</v>
      </c>
      <c r="R138" s="23">
        <v>0</v>
      </c>
      <c r="S138" s="23">
        <v>13.7</v>
      </c>
      <c r="T138" s="23"/>
      <c r="U138" s="23"/>
      <c r="V138" s="22" t="s">
        <v>721</v>
      </c>
      <c r="W138" s="111" t="s">
        <v>31</v>
      </c>
      <c r="X138" s="111">
        <f>IF(K138=0,0,IF(G138=1,'Założenia - koszty'!$D$4,'Założenia - koszty'!$E$4))+IF(Dane!L138=0,0,IF(Dane!G138=1,'Założenia - koszty'!$D$5,'Założenia - koszty'!$E$5))</f>
        <v>0</v>
      </c>
      <c r="Y138" s="111"/>
      <c r="Z138" s="11"/>
    </row>
    <row r="139" spans="2:45" s="17" customFormat="1" ht="144" customHeight="1" x14ac:dyDescent="0.25">
      <c r="B139" s="45" t="s">
        <v>722</v>
      </c>
      <c r="C139" s="23" t="s">
        <v>629</v>
      </c>
      <c r="D139" s="23" t="s">
        <v>674</v>
      </c>
      <c r="E139" s="30" t="s">
        <v>19</v>
      </c>
      <c r="F139" s="24" t="s">
        <v>723</v>
      </c>
      <c r="G139" s="111">
        <v>0</v>
      </c>
      <c r="H139" s="23">
        <v>2.6</v>
      </c>
      <c r="I139" s="24" t="s">
        <v>724</v>
      </c>
      <c r="J139" s="24" t="s">
        <v>725</v>
      </c>
      <c r="K139" s="23">
        <v>2.6</v>
      </c>
      <c r="L139" s="23">
        <v>0</v>
      </c>
      <c r="M139" s="23">
        <v>0</v>
      </c>
      <c r="N139" s="23">
        <v>0</v>
      </c>
      <c r="O139" s="23">
        <v>0</v>
      </c>
      <c r="P139" s="23">
        <v>0</v>
      </c>
      <c r="Q139" s="23">
        <v>0</v>
      </c>
      <c r="R139" s="23">
        <v>0</v>
      </c>
      <c r="S139" s="23">
        <v>0</v>
      </c>
      <c r="T139" s="23"/>
      <c r="U139" s="23"/>
      <c r="V139" s="22" t="s">
        <v>726</v>
      </c>
      <c r="W139" s="111" t="s">
        <v>31</v>
      </c>
      <c r="X139" s="111">
        <f>IF(K139=0,0,IF(G139=1,'Założenia - koszty'!$D$4,'Założenia - koszty'!$E$4))+IF(Dane!L139=0,0,IF(Dane!G139=1,'Założenia - koszty'!$D$5,'Założenia - koszty'!$E$5))</f>
        <v>2.5</v>
      </c>
      <c r="Y139" s="111"/>
      <c r="Z139" s="11"/>
      <c r="AA139" s="11"/>
      <c r="AB139" s="11"/>
      <c r="AC139" s="11"/>
      <c r="AD139" s="11"/>
      <c r="AE139" s="11"/>
      <c r="AF139" s="11"/>
      <c r="AG139" s="11"/>
      <c r="AH139" s="11"/>
      <c r="AI139" s="11"/>
      <c r="AJ139" s="11"/>
      <c r="AK139" s="11"/>
      <c r="AL139" s="11"/>
      <c r="AM139" s="11"/>
      <c r="AN139" s="11"/>
      <c r="AO139" s="11"/>
      <c r="AP139" s="11"/>
      <c r="AQ139" s="11"/>
      <c r="AR139" s="11"/>
      <c r="AS139" s="11"/>
    </row>
    <row r="140" spans="2:45" s="17" customFormat="1" x14ac:dyDescent="0.25">
      <c r="B140" s="2"/>
      <c r="C140" s="47"/>
      <c r="D140" s="47"/>
      <c r="E140" s="47"/>
      <c r="F140" s="47"/>
      <c r="G140" s="112"/>
      <c r="H140" s="14"/>
      <c r="I140" s="16"/>
      <c r="J140" s="15"/>
      <c r="K140" s="14"/>
      <c r="L140" s="47"/>
      <c r="M140" s="47"/>
      <c r="N140" s="47"/>
      <c r="O140" s="47"/>
      <c r="P140" s="47"/>
      <c r="Q140" s="47"/>
      <c r="R140" s="47"/>
      <c r="S140" s="47"/>
      <c r="T140" s="47"/>
      <c r="U140" s="47"/>
      <c r="V140" s="47"/>
      <c r="W140" s="116"/>
      <c r="X140" s="117"/>
      <c r="Y140" s="117"/>
      <c r="Z140" s="11"/>
      <c r="AA140" s="11"/>
      <c r="AB140" s="11"/>
      <c r="AC140" s="11"/>
      <c r="AD140" s="11"/>
      <c r="AE140" s="11"/>
      <c r="AF140" s="11"/>
      <c r="AG140" s="11"/>
      <c r="AH140" s="11"/>
      <c r="AI140" s="11"/>
      <c r="AJ140" s="11"/>
      <c r="AK140" s="11"/>
      <c r="AL140" s="11"/>
      <c r="AM140" s="11"/>
      <c r="AN140" s="11"/>
      <c r="AO140" s="11"/>
      <c r="AP140" s="11"/>
      <c r="AQ140" s="11"/>
      <c r="AR140" s="11"/>
      <c r="AS140" s="11"/>
    </row>
    <row r="141" spans="2:45" s="17" customFormat="1" ht="63.75" customHeight="1" x14ac:dyDescent="0.25">
      <c r="B141" s="13"/>
      <c r="C141" s="13"/>
      <c r="D141" s="13"/>
      <c r="E141" s="13"/>
      <c r="F141" s="13"/>
      <c r="G141" s="113"/>
      <c r="H141" s="13"/>
      <c r="I141" s="10"/>
      <c r="J141" s="12"/>
      <c r="K141" s="13"/>
      <c r="L141" s="10"/>
      <c r="M141" s="10"/>
      <c r="N141" s="10"/>
      <c r="O141" s="10">
        <v>0</v>
      </c>
      <c r="P141" s="10">
        <v>0</v>
      </c>
      <c r="Q141" s="10"/>
      <c r="R141" s="10"/>
      <c r="S141" s="10"/>
      <c r="T141" s="10"/>
      <c r="U141" s="10"/>
      <c r="V141" s="10"/>
      <c r="W141" s="118"/>
      <c r="X141" s="117"/>
      <c r="Y141" s="117"/>
      <c r="Z141" s="11"/>
      <c r="AA141" s="11"/>
      <c r="AB141" s="11"/>
      <c r="AC141" s="11"/>
      <c r="AD141" s="11"/>
      <c r="AE141" s="11"/>
      <c r="AF141" s="11"/>
      <c r="AG141" s="11"/>
      <c r="AH141" s="11"/>
      <c r="AI141" s="11"/>
      <c r="AJ141" s="11"/>
      <c r="AK141" s="11"/>
      <c r="AL141" s="11"/>
      <c r="AM141" s="11"/>
      <c r="AN141" s="11"/>
      <c r="AO141" s="11"/>
      <c r="AP141" s="11"/>
      <c r="AQ141" s="11"/>
      <c r="AR141" s="11"/>
      <c r="AS141" s="11"/>
    </row>
    <row r="142" spans="2:45" s="17" customFormat="1" ht="229.5" x14ac:dyDescent="0.25">
      <c r="B142" s="39" t="s">
        <v>727</v>
      </c>
      <c r="C142" s="23" t="s">
        <v>26</v>
      </c>
      <c r="D142" s="23" t="s">
        <v>186</v>
      </c>
      <c r="E142" s="23"/>
      <c r="F142" s="24" t="s">
        <v>728</v>
      </c>
      <c r="G142" s="114"/>
      <c r="H142" s="23">
        <v>3.4</v>
      </c>
      <c r="I142" s="25" t="s">
        <v>193</v>
      </c>
      <c r="J142" s="25" t="s">
        <v>729</v>
      </c>
      <c r="K142" s="23">
        <v>0</v>
      </c>
      <c r="L142" s="23">
        <v>0</v>
      </c>
      <c r="M142" s="23">
        <v>0.9</v>
      </c>
      <c r="N142" s="23">
        <v>0</v>
      </c>
      <c r="O142" s="23">
        <v>0</v>
      </c>
      <c r="P142" s="23">
        <v>0</v>
      </c>
      <c r="Q142" s="23">
        <v>0</v>
      </c>
      <c r="R142" s="23">
        <v>0</v>
      </c>
      <c r="S142" s="23">
        <v>2.5</v>
      </c>
      <c r="T142" s="23"/>
      <c r="U142" s="23"/>
      <c r="V142" s="22" t="s">
        <v>730</v>
      </c>
      <c r="W142" s="111" t="s">
        <v>31</v>
      </c>
      <c r="X142" s="111">
        <f>IF(K142=0,0,IF(G142=1,'Założenia - koszty'!$D$4,'Założenia - koszty'!$E$4))+IF(Dane!L142=0,0,IF(Dane!G142=1,'Założenia - koszty'!$D$5,'Założenia - koszty'!$E$5))</f>
        <v>0</v>
      </c>
      <c r="Y142" s="111"/>
      <c r="Z142" s="11"/>
      <c r="AA142" s="11"/>
      <c r="AB142" s="11"/>
      <c r="AC142" s="11"/>
      <c r="AD142" s="11"/>
      <c r="AE142" s="11"/>
      <c r="AF142" s="11"/>
      <c r="AG142" s="11"/>
      <c r="AH142" s="11"/>
      <c r="AI142" s="11"/>
      <c r="AJ142" s="11"/>
      <c r="AK142" s="11"/>
      <c r="AL142" s="11"/>
      <c r="AM142" s="11"/>
      <c r="AN142" s="11"/>
      <c r="AO142" s="11"/>
      <c r="AP142" s="11"/>
      <c r="AQ142" s="11"/>
      <c r="AR142" s="11"/>
      <c r="AS142" s="11"/>
    </row>
    <row r="143" spans="2:45" ht="293.25" x14ac:dyDescent="0.25">
      <c r="B143" s="44" t="s">
        <v>731</v>
      </c>
      <c r="C143" s="23" t="s">
        <v>249</v>
      </c>
      <c r="D143" s="23" t="s">
        <v>275</v>
      </c>
      <c r="E143" s="23"/>
      <c r="F143" s="24" t="s">
        <v>732</v>
      </c>
      <c r="G143" s="114"/>
      <c r="H143" s="23">
        <v>4.7</v>
      </c>
      <c r="I143" s="25" t="s">
        <v>733</v>
      </c>
      <c r="J143" s="25" t="s">
        <v>734</v>
      </c>
      <c r="K143" s="23">
        <v>4.7</v>
      </c>
      <c r="L143" s="23">
        <v>0</v>
      </c>
      <c r="M143" s="23">
        <v>0</v>
      </c>
      <c r="N143" s="23">
        <v>0</v>
      </c>
      <c r="O143" s="23">
        <v>0</v>
      </c>
      <c r="P143" s="23">
        <v>0</v>
      </c>
      <c r="Q143" s="23">
        <v>0</v>
      </c>
      <c r="R143" s="23">
        <v>0</v>
      </c>
      <c r="S143" s="23">
        <v>0</v>
      </c>
      <c r="T143" s="23"/>
      <c r="U143" s="23"/>
      <c r="V143" s="22" t="s">
        <v>735</v>
      </c>
      <c r="W143" s="111" t="s">
        <v>31</v>
      </c>
      <c r="X143" s="111">
        <f>IF(K143=0,0,IF(G143=1,'Założenia - koszty'!$D$4,'Założenia - koszty'!$E$4))+IF(Dane!L143=0,0,IF(Dane!G143=1,'Założenia - koszty'!$D$5,'Założenia - koszty'!$E$5))</f>
        <v>2.5</v>
      </c>
      <c r="Y143" s="111"/>
      <c r="Z143" s="11"/>
      <c r="AA143" s="1"/>
      <c r="AB143" s="1"/>
      <c r="AC143" s="1"/>
      <c r="AD143" s="1"/>
      <c r="AE143" s="1"/>
      <c r="AF143" s="1"/>
      <c r="AG143" s="1"/>
      <c r="AH143" s="1"/>
      <c r="AI143" s="1"/>
      <c r="AJ143" s="1"/>
      <c r="AK143" s="1"/>
      <c r="AL143" s="1"/>
      <c r="AM143" s="1"/>
      <c r="AN143" s="1"/>
      <c r="AO143" s="1"/>
      <c r="AP143" s="1"/>
      <c r="AQ143" s="1"/>
      <c r="AR143" s="1"/>
      <c r="AS143" s="1"/>
    </row>
    <row r="144" spans="2:45" ht="409.5" x14ac:dyDescent="0.25">
      <c r="B144" s="48" t="s">
        <v>736</v>
      </c>
      <c r="C144" s="23" t="s">
        <v>249</v>
      </c>
      <c r="D144" s="23" t="s">
        <v>275</v>
      </c>
      <c r="E144" s="23"/>
      <c r="F144" s="24" t="s">
        <v>737</v>
      </c>
      <c r="G144" s="114"/>
      <c r="H144" s="23">
        <v>9.8000000000000007</v>
      </c>
      <c r="I144" s="25" t="s">
        <v>738</v>
      </c>
      <c r="J144" s="25" t="s">
        <v>734</v>
      </c>
      <c r="K144" s="23">
        <v>9.3000000000000007</v>
      </c>
      <c r="L144" s="23">
        <v>0</v>
      </c>
      <c r="M144" s="23">
        <v>0</v>
      </c>
      <c r="N144" s="23">
        <v>0</v>
      </c>
      <c r="O144" s="23">
        <v>0</v>
      </c>
      <c r="P144" s="23">
        <v>0</v>
      </c>
      <c r="Q144" s="23">
        <v>0.5</v>
      </c>
      <c r="R144" s="23">
        <v>0</v>
      </c>
      <c r="S144" s="23">
        <v>0</v>
      </c>
      <c r="T144" s="23" t="s">
        <v>739</v>
      </c>
      <c r="U144" s="23"/>
      <c r="V144" s="22" t="s">
        <v>740</v>
      </c>
      <c r="W144" s="111" t="s">
        <v>31</v>
      </c>
      <c r="X144" s="111">
        <f>IF(K144=0,0,IF(G144=1,'Założenia - koszty'!$D$4,'Założenia - koszty'!$E$4))+IF(Dane!L144=0,0,IF(Dane!G144=1,'Założenia - koszty'!$D$5,'Założenia - koszty'!$E$5))</f>
        <v>2.5</v>
      </c>
      <c r="Y144" s="111"/>
      <c r="Z144" s="11"/>
      <c r="AA144" s="1"/>
      <c r="AB144" s="1"/>
      <c r="AC144" s="1"/>
      <c r="AD144" s="1"/>
      <c r="AE144" s="1"/>
      <c r="AF144" s="1"/>
      <c r="AG144" s="1"/>
      <c r="AH144" s="1"/>
      <c r="AI144" s="1"/>
      <c r="AJ144" s="1"/>
      <c r="AK144" s="1"/>
      <c r="AL144" s="1"/>
      <c r="AM144" s="1"/>
      <c r="AN144" s="1"/>
      <c r="AO144" s="1"/>
      <c r="AP144" s="1"/>
      <c r="AQ144" s="1"/>
      <c r="AR144" s="1"/>
      <c r="AS144" s="1"/>
    </row>
    <row r="145" spans="2:45" ht="153" x14ac:dyDescent="0.25">
      <c r="B145" s="48" t="s">
        <v>741</v>
      </c>
      <c r="C145" s="23" t="s">
        <v>249</v>
      </c>
      <c r="D145" s="23" t="s">
        <v>334</v>
      </c>
      <c r="E145" s="23"/>
      <c r="F145" s="24" t="s">
        <v>742</v>
      </c>
      <c r="G145" s="114"/>
      <c r="H145" s="23">
        <v>0.3</v>
      </c>
      <c r="I145" s="25" t="s">
        <v>743</v>
      </c>
      <c r="J145" s="25" t="s">
        <v>744</v>
      </c>
      <c r="K145" s="23">
        <v>0</v>
      </c>
      <c r="L145" s="23">
        <v>0</v>
      </c>
      <c r="M145" s="23">
        <v>0</v>
      </c>
      <c r="N145" s="23">
        <v>0</v>
      </c>
      <c r="O145" s="23">
        <v>0</v>
      </c>
      <c r="P145" s="23">
        <v>0</v>
      </c>
      <c r="Q145" s="23">
        <v>0.3</v>
      </c>
      <c r="R145" s="23">
        <v>0</v>
      </c>
      <c r="S145" s="23">
        <v>0</v>
      </c>
      <c r="T145" s="23"/>
      <c r="U145" s="23"/>
      <c r="V145" s="22" t="s">
        <v>574</v>
      </c>
      <c r="W145" s="111" t="s">
        <v>31</v>
      </c>
      <c r="X145" s="111">
        <f>IF(K145=0,0,IF(G145=1,'Założenia - koszty'!$D$4,'Założenia - koszty'!$E$4))+IF(Dane!L145=0,0,IF(Dane!G145=1,'Założenia - koszty'!$D$5,'Założenia - koszty'!$E$5))</f>
        <v>0</v>
      </c>
      <c r="Y145" s="111"/>
      <c r="Z145" s="11"/>
      <c r="AA145" s="1"/>
      <c r="AB145" s="1"/>
      <c r="AC145" s="1"/>
      <c r="AD145" s="1"/>
      <c r="AE145" s="1"/>
      <c r="AF145" s="1"/>
      <c r="AG145" s="1"/>
      <c r="AH145" s="1"/>
      <c r="AI145" s="1"/>
      <c r="AJ145" s="1"/>
      <c r="AK145" s="1"/>
      <c r="AL145" s="1"/>
      <c r="AM145" s="1"/>
      <c r="AN145" s="1"/>
      <c r="AO145" s="1"/>
      <c r="AP145" s="1"/>
      <c r="AQ145" s="1"/>
      <c r="AR145" s="1"/>
      <c r="AS145" s="1"/>
    </row>
    <row r="146" spans="2:45" ht="153" x14ac:dyDescent="0.25">
      <c r="B146" s="48" t="s">
        <v>745</v>
      </c>
      <c r="C146" s="23" t="s">
        <v>249</v>
      </c>
      <c r="D146" s="23" t="s">
        <v>334</v>
      </c>
      <c r="E146" s="23" t="s">
        <v>746</v>
      </c>
      <c r="F146" s="24" t="s">
        <v>747</v>
      </c>
      <c r="G146" s="114"/>
      <c r="H146" s="23">
        <v>1.3</v>
      </c>
      <c r="I146" s="25" t="s">
        <v>748</v>
      </c>
      <c r="J146" s="25" t="s">
        <v>749</v>
      </c>
      <c r="K146" s="23">
        <v>1.3</v>
      </c>
      <c r="L146" s="23">
        <v>0</v>
      </c>
      <c r="M146" s="23">
        <v>0</v>
      </c>
      <c r="N146" s="23">
        <v>0</v>
      </c>
      <c r="O146" s="23">
        <v>0</v>
      </c>
      <c r="P146" s="23">
        <v>0</v>
      </c>
      <c r="Q146" s="23">
        <v>0</v>
      </c>
      <c r="R146" s="23">
        <v>0</v>
      </c>
      <c r="S146" s="23">
        <v>0</v>
      </c>
      <c r="T146" s="23"/>
      <c r="U146" s="23"/>
      <c r="V146" s="22" t="s">
        <v>750</v>
      </c>
      <c r="W146" s="111" t="s">
        <v>31</v>
      </c>
      <c r="X146" s="111">
        <f>IF(K146=0,0,IF(G146=1,'Założenia - koszty'!$D$4,'Założenia - koszty'!$E$4))+IF(Dane!L146=0,0,IF(Dane!G146=1,'Założenia - koszty'!$D$5,'Założenia - koszty'!$E$5))</f>
        <v>2.5</v>
      </c>
      <c r="Y146" s="111"/>
      <c r="Z146" s="11"/>
      <c r="AA146" s="11"/>
      <c r="AB146" s="11"/>
      <c r="AC146" s="11"/>
      <c r="AD146" s="11"/>
      <c r="AE146" s="11"/>
      <c r="AF146" s="11"/>
      <c r="AG146" s="11"/>
      <c r="AH146" s="11"/>
      <c r="AI146" s="11"/>
      <c r="AJ146" s="11"/>
      <c r="AK146" s="1"/>
      <c r="AL146" s="1"/>
      <c r="AM146" s="1"/>
      <c r="AN146" s="1"/>
      <c r="AO146" s="1"/>
      <c r="AP146" s="1"/>
      <c r="AQ146" s="1"/>
      <c r="AR146" s="1"/>
      <c r="AS146" s="1"/>
    </row>
    <row r="147" spans="2:45" ht="280.5" x14ac:dyDescent="0.25">
      <c r="B147" s="48" t="s">
        <v>751</v>
      </c>
      <c r="C147" s="23" t="s">
        <v>424</v>
      </c>
      <c r="D147" s="23" t="s">
        <v>441</v>
      </c>
      <c r="E147" s="23" t="s">
        <v>453</v>
      </c>
      <c r="F147" s="24" t="s">
        <v>752</v>
      </c>
      <c r="G147" s="114"/>
      <c r="H147" s="23">
        <v>3.3</v>
      </c>
      <c r="I147" s="25" t="s">
        <v>753</v>
      </c>
      <c r="J147" s="25" t="s">
        <v>754</v>
      </c>
      <c r="K147" s="23">
        <v>3.3</v>
      </c>
      <c r="L147" s="23">
        <v>0</v>
      </c>
      <c r="M147" s="23">
        <v>0</v>
      </c>
      <c r="N147" s="23">
        <v>0</v>
      </c>
      <c r="O147" s="23">
        <v>0</v>
      </c>
      <c r="P147" s="23">
        <v>0</v>
      </c>
      <c r="Q147" s="23">
        <v>0</v>
      </c>
      <c r="R147" s="23">
        <v>0</v>
      </c>
      <c r="S147" s="23">
        <v>0</v>
      </c>
      <c r="T147" s="23"/>
      <c r="U147" s="23"/>
      <c r="V147" s="22" t="s">
        <v>755</v>
      </c>
      <c r="W147" s="111" t="s">
        <v>31</v>
      </c>
      <c r="X147" s="111">
        <f>IF(K147=0,0,IF(G147=1,'Założenia - koszty'!$D$4,'Założenia - koszty'!$E$4))+IF(Dane!L147=0,0,IF(Dane!G147=1,'Założenia - koszty'!$D$5,'Założenia - koszty'!$E$5))</f>
        <v>2.5</v>
      </c>
      <c r="Y147" s="111"/>
      <c r="Z147" s="11"/>
      <c r="AA147" s="1"/>
      <c r="AB147" s="1"/>
      <c r="AC147" s="1"/>
      <c r="AD147" s="1"/>
      <c r="AE147" s="1"/>
      <c r="AF147" s="1"/>
      <c r="AG147" s="1"/>
      <c r="AH147" s="1"/>
      <c r="AI147" s="1"/>
      <c r="AJ147" s="1"/>
      <c r="AK147" s="1"/>
      <c r="AL147" s="1"/>
      <c r="AM147" s="1"/>
      <c r="AN147" s="1"/>
      <c r="AO147" s="1"/>
      <c r="AP147" s="1"/>
      <c r="AQ147" s="1"/>
      <c r="AR147" s="1"/>
      <c r="AS147" s="1"/>
    </row>
    <row r="148" spans="2:45" ht="242.25" x14ac:dyDescent="0.25">
      <c r="B148" s="48" t="s">
        <v>756</v>
      </c>
      <c r="C148" s="23" t="s">
        <v>487</v>
      </c>
      <c r="D148" s="23" t="s">
        <v>488</v>
      </c>
      <c r="E148" s="23" t="s">
        <v>453</v>
      </c>
      <c r="F148" s="24" t="s">
        <v>757</v>
      </c>
      <c r="G148" s="114"/>
      <c r="H148" s="23">
        <v>5.4</v>
      </c>
      <c r="I148" s="25" t="s">
        <v>758</v>
      </c>
      <c r="J148" s="25" t="s">
        <v>759</v>
      </c>
      <c r="K148" s="23">
        <v>5.4</v>
      </c>
      <c r="L148" s="23">
        <v>0</v>
      </c>
      <c r="M148" s="23">
        <v>0</v>
      </c>
      <c r="N148" s="23">
        <v>0</v>
      </c>
      <c r="O148" s="23">
        <v>0</v>
      </c>
      <c r="P148" s="23">
        <v>0</v>
      </c>
      <c r="Q148" s="23">
        <v>0</v>
      </c>
      <c r="R148" s="23">
        <v>0</v>
      </c>
      <c r="S148" s="23">
        <v>0</v>
      </c>
      <c r="T148" s="23"/>
      <c r="U148" s="23"/>
      <c r="V148" s="22" t="s">
        <v>760</v>
      </c>
      <c r="W148" s="111" t="s">
        <v>31</v>
      </c>
      <c r="X148" s="111">
        <f>IF(K148=0,0,IF(G148=1,'Założenia - koszty'!$D$4,'Założenia - koszty'!$E$4))+IF(Dane!L148=0,0,IF(Dane!G148=1,'Założenia - koszty'!$D$5,'Założenia - koszty'!$E$5))</f>
        <v>2.5</v>
      </c>
      <c r="Y148" s="111"/>
      <c r="Z148" s="11"/>
      <c r="AA148" s="1"/>
      <c r="AB148" s="1"/>
      <c r="AC148" s="1"/>
      <c r="AD148" s="1"/>
      <c r="AE148" s="1"/>
      <c r="AF148" s="1"/>
      <c r="AG148" s="1"/>
      <c r="AH148" s="1"/>
      <c r="AI148" s="1"/>
      <c r="AJ148" s="1"/>
      <c r="AK148" s="1"/>
      <c r="AL148" s="1"/>
      <c r="AM148" s="1"/>
      <c r="AN148" s="1"/>
      <c r="AO148" s="1"/>
      <c r="AP148" s="1"/>
      <c r="AQ148" s="1"/>
      <c r="AR148" s="1"/>
      <c r="AS148" s="1"/>
    </row>
    <row r="149" spans="2:45" ht="280.5" x14ac:dyDescent="0.25">
      <c r="B149" s="48" t="s">
        <v>761</v>
      </c>
      <c r="C149" s="23" t="s">
        <v>487</v>
      </c>
      <c r="D149" s="23" t="s">
        <v>495</v>
      </c>
      <c r="E149" s="23" t="s">
        <v>453</v>
      </c>
      <c r="F149" s="24" t="s">
        <v>762</v>
      </c>
      <c r="G149" s="114"/>
      <c r="H149" s="23">
        <v>1.4</v>
      </c>
      <c r="I149" s="25" t="s">
        <v>763</v>
      </c>
      <c r="J149" s="25" t="s">
        <v>764</v>
      </c>
      <c r="K149" s="23">
        <v>1</v>
      </c>
      <c r="L149" s="23">
        <v>0</v>
      </c>
      <c r="M149" s="23">
        <v>0</v>
      </c>
      <c r="N149" s="23">
        <v>0</v>
      </c>
      <c r="O149" s="23">
        <v>0</v>
      </c>
      <c r="P149" s="23">
        <v>0</v>
      </c>
      <c r="Q149" s="23">
        <v>0.4</v>
      </c>
      <c r="R149" s="23">
        <v>0</v>
      </c>
      <c r="S149" s="23">
        <v>0</v>
      </c>
      <c r="T149" s="23"/>
      <c r="U149" s="23"/>
      <c r="V149" s="22" t="s">
        <v>765</v>
      </c>
      <c r="W149" s="111" t="s">
        <v>31</v>
      </c>
      <c r="X149" s="111">
        <f>IF(K149=0,0,IF(G149=1,'Założenia - koszty'!$D$4,'Założenia - koszty'!$E$4))+IF(Dane!L149=0,0,IF(Dane!G149=1,'Założenia - koszty'!$D$5,'Założenia - koszty'!$E$5))</f>
        <v>2.5</v>
      </c>
      <c r="Y149" s="111"/>
      <c r="Z149" s="11"/>
      <c r="AA149" s="1"/>
      <c r="AB149" s="1"/>
      <c r="AC149" s="1"/>
      <c r="AD149" s="1"/>
      <c r="AE149" s="1"/>
      <c r="AF149" s="1"/>
      <c r="AG149" s="1"/>
      <c r="AH149" s="1"/>
      <c r="AI149" s="1"/>
      <c r="AJ149" s="1"/>
      <c r="AK149" s="1"/>
      <c r="AL149" s="1"/>
      <c r="AM149" s="1"/>
      <c r="AN149" s="1"/>
      <c r="AO149" s="1"/>
      <c r="AP149" s="1"/>
      <c r="AQ149" s="1"/>
      <c r="AR149" s="1"/>
      <c r="AS149" s="1"/>
    </row>
    <row r="150" spans="2:45" ht="409.5" x14ac:dyDescent="0.25">
      <c r="B150" s="48" t="s">
        <v>766</v>
      </c>
      <c r="C150" s="23" t="s">
        <v>487</v>
      </c>
      <c r="D150" s="23" t="s">
        <v>495</v>
      </c>
      <c r="E150" s="23"/>
      <c r="F150" s="24" t="s">
        <v>767</v>
      </c>
      <c r="G150" s="114"/>
      <c r="H150" s="23">
        <v>1.6</v>
      </c>
      <c r="I150" s="25" t="s">
        <v>768</v>
      </c>
      <c r="J150" s="25" t="s">
        <v>769</v>
      </c>
      <c r="K150" s="23">
        <v>0.7</v>
      </c>
      <c r="L150" s="23">
        <v>0</v>
      </c>
      <c r="M150" s="23">
        <v>0</v>
      </c>
      <c r="N150" s="23">
        <v>0.25</v>
      </c>
      <c r="O150" s="23">
        <v>0</v>
      </c>
      <c r="P150" s="23">
        <v>0</v>
      </c>
      <c r="Q150" s="23">
        <v>0.35</v>
      </c>
      <c r="R150" s="23">
        <v>0</v>
      </c>
      <c r="S150" s="23">
        <v>0.3</v>
      </c>
      <c r="T150" s="23"/>
      <c r="U150" s="23"/>
      <c r="V150" s="22" t="s">
        <v>770</v>
      </c>
      <c r="W150" s="111" t="s">
        <v>31</v>
      </c>
      <c r="X150" s="111">
        <f>IF(K150=0,0,IF(G150=1,'Założenia - koszty'!$D$4,'Założenia - koszty'!$E$4))+IF(Dane!L150=0,0,IF(Dane!G150=1,'Założenia - koszty'!$D$5,'Założenia - koszty'!$E$5))</f>
        <v>2.5</v>
      </c>
      <c r="Y150" s="111"/>
      <c r="Z150" s="11"/>
      <c r="AA150" s="1"/>
      <c r="AB150" s="1"/>
      <c r="AC150" s="1"/>
      <c r="AD150" s="1"/>
      <c r="AE150" s="1"/>
      <c r="AF150" s="1"/>
      <c r="AG150" s="1"/>
      <c r="AH150" s="1"/>
      <c r="AI150" s="1"/>
      <c r="AJ150" s="1"/>
      <c r="AK150" s="1"/>
      <c r="AL150" s="1"/>
      <c r="AM150" s="1"/>
      <c r="AN150" s="1"/>
      <c r="AO150" s="1"/>
      <c r="AP150" s="1"/>
      <c r="AQ150" s="1"/>
      <c r="AR150" s="1"/>
      <c r="AS150" s="1"/>
    </row>
    <row r="151" spans="2:45" ht="409.5" x14ac:dyDescent="0.25">
      <c r="B151" s="49" t="s">
        <v>771</v>
      </c>
      <c r="C151" s="23" t="s">
        <v>487</v>
      </c>
      <c r="D151" s="23" t="s">
        <v>488</v>
      </c>
      <c r="E151" s="23"/>
      <c r="F151" s="24" t="s">
        <v>772</v>
      </c>
      <c r="G151" s="114"/>
      <c r="H151" s="23">
        <v>4.5999999999999996</v>
      </c>
      <c r="I151" s="25" t="s">
        <v>773</v>
      </c>
      <c r="J151" s="25" t="s">
        <v>759</v>
      </c>
      <c r="K151" s="23">
        <v>4.5999999999999996</v>
      </c>
      <c r="L151" s="23">
        <v>0</v>
      </c>
      <c r="M151" s="23">
        <v>0</v>
      </c>
      <c r="N151" s="23">
        <v>0</v>
      </c>
      <c r="O151" s="23">
        <v>0</v>
      </c>
      <c r="P151" s="23">
        <v>0</v>
      </c>
      <c r="Q151" s="23">
        <v>0</v>
      </c>
      <c r="R151" s="23">
        <v>0</v>
      </c>
      <c r="S151" s="23">
        <v>0</v>
      </c>
      <c r="T151" s="23"/>
      <c r="U151" s="23"/>
      <c r="V151" s="22" t="s">
        <v>774</v>
      </c>
      <c r="W151" s="111" t="s">
        <v>208</v>
      </c>
      <c r="X151" s="111">
        <f>IF(K151=0,0,IF(G151=1,'Założenia - koszty'!$D$4,'Założenia - koszty'!$E$4))+IF(Dane!L151=0,0,IF(Dane!G151=1,'Założenia - koszty'!$D$5,'Założenia - koszty'!$E$5))</f>
        <v>2.5</v>
      </c>
      <c r="Y151" s="111"/>
      <c r="Z151" s="11"/>
      <c r="AA151" s="1"/>
      <c r="AB151" s="1"/>
      <c r="AC151" s="1"/>
      <c r="AD151" s="1"/>
      <c r="AE151" s="1"/>
      <c r="AF151" s="1"/>
      <c r="AG151" s="1"/>
      <c r="AH151" s="1"/>
      <c r="AI151" s="1"/>
      <c r="AJ151" s="1"/>
      <c r="AK151" s="1"/>
      <c r="AL151" s="1"/>
      <c r="AM151" s="1"/>
      <c r="AN151" s="1"/>
      <c r="AO151" s="1"/>
      <c r="AP151" s="1"/>
      <c r="AQ151" s="1"/>
      <c r="AR151" s="1"/>
      <c r="AS151" s="1"/>
    </row>
    <row r="152" spans="2:45" ht="409.5" x14ac:dyDescent="0.25">
      <c r="B152" s="49" t="s">
        <v>775</v>
      </c>
      <c r="C152" s="23" t="s">
        <v>487</v>
      </c>
      <c r="D152" s="23" t="s">
        <v>488</v>
      </c>
      <c r="E152" s="23"/>
      <c r="F152" s="24" t="s">
        <v>776</v>
      </c>
      <c r="G152" s="114"/>
      <c r="H152" s="23">
        <v>2.2000000000000002</v>
      </c>
      <c r="I152" s="25" t="s">
        <v>777</v>
      </c>
      <c r="J152" s="25" t="s">
        <v>759</v>
      </c>
      <c r="K152" s="23">
        <v>2.2000000000000002</v>
      </c>
      <c r="L152" s="23">
        <v>0</v>
      </c>
      <c r="M152" s="23">
        <v>0</v>
      </c>
      <c r="N152" s="23">
        <v>0</v>
      </c>
      <c r="O152" s="23">
        <v>0</v>
      </c>
      <c r="P152" s="23">
        <v>0</v>
      </c>
      <c r="Q152" s="23">
        <v>0</v>
      </c>
      <c r="R152" s="23">
        <v>0</v>
      </c>
      <c r="S152" s="23">
        <v>0</v>
      </c>
      <c r="T152" s="23"/>
      <c r="U152" s="23"/>
      <c r="V152" s="22" t="s">
        <v>778</v>
      </c>
      <c r="W152" s="111" t="s">
        <v>31</v>
      </c>
      <c r="X152" s="111">
        <f>IF(K152=0,0,IF(G152=1,'Założenia - koszty'!$D$4,'Założenia - koszty'!$E$4))+IF(Dane!L152=0,0,IF(Dane!G152=1,'Założenia - koszty'!$D$5,'Założenia - koszty'!$E$5))</f>
        <v>2.5</v>
      </c>
      <c r="Y152" s="111"/>
      <c r="Z152" s="11"/>
      <c r="AA152" s="1"/>
      <c r="AB152" s="1"/>
      <c r="AC152" s="1"/>
      <c r="AD152" s="1"/>
      <c r="AE152" s="1"/>
      <c r="AF152" s="1"/>
      <c r="AG152" s="1"/>
      <c r="AH152" s="1"/>
      <c r="AI152" s="1"/>
      <c r="AJ152" s="1"/>
      <c r="AK152" s="1"/>
      <c r="AL152" s="1"/>
      <c r="AM152" s="1"/>
      <c r="AN152" s="1"/>
      <c r="AO152" s="1"/>
      <c r="AP152" s="1"/>
      <c r="AQ152" s="1"/>
      <c r="AR152" s="1"/>
      <c r="AS152" s="1"/>
    </row>
    <row r="153" spans="2:45" ht="84" customHeight="1" x14ac:dyDescent="0.25">
      <c r="B153" s="49" t="s">
        <v>779</v>
      </c>
      <c r="C153" s="23" t="s">
        <v>487</v>
      </c>
      <c r="D153" s="23" t="s">
        <v>488</v>
      </c>
      <c r="E153" s="23" t="s">
        <v>388</v>
      </c>
      <c r="F153" s="24" t="s">
        <v>780</v>
      </c>
      <c r="G153" s="114"/>
      <c r="H153" s="23">
        <v>0.8</v>
      </c>
      <c r="I153" s="25" t="s">
        <v>781</v>
      </c>
      <c r="J153" s="25" t="s">
        <v>782</v>
      </c>
      <c r="K153" s="23">
        <v>0</v>
      </c>
      <c r="L153" s="23">
        <v>0</v>
      </c>
      <c r="M153" s="23">
        <v>0</v>
      </c>
      <c r="N153" s="23">
        <v>0</v>
      </c>
      <c r="O153" s="23">
        <v>0</v>
      </c>
      <c r="P153" s="23">
        <v>0</v>
      </c>
      <c r="Q153" s="23">
        <v>0</v>
      </c>
      <c r="R153" s="23">
        <v>0.8</v>
      </c>
      <c r="S153" s="23">
        <v>0</v>
      </c>
      <c r="T153" s="23"/>
      <c r="U153" s="23"/>
      <c r="V153" s="22" t="s">
        <v>783</v>
      </c>
      <c r="W153" s="111" t="s">
        <v>31</v>
      </c>
      <c r="X153" s="111">
        <f>IF(K153=0,0,IF(G153=1,'Założenia - koszty'!$D$4,'Założenia - koszty'!$E$4))+IF(Dane!L153=0,0,IF(Dane!G153=1,'Założenia - koszty'!$D$5,'Założenia - koszty'!$E$5))</f>
        <v>0</v>
      </c>
      <c r="Y153" s="111"/>
      <c r="Z153" s="11"/>
      <c r="AA153" s="1"/>
      <c r="AB153" s="1"/>
      <c r="AC153" s="1"/>
      <c r="AD153" s="1"/>
      <c r="AE153" s="1"/>
      <c r="AF153" s="1"/>
      <c r="AG153" s="1"/>
      <c r="AH153" s="1"/>
      <c r="AI153" s="1"/>
      <c r="AJ153" s="1"/>
      <c r="AK153" s="1"/>
      <c r="AL153" s="1"/>
      <c r="AM153" s="1"/>
      <c r="AN153" s="1"/>
      <c r="AO153" s="1"/>
      <c r="AP153" s="1"/>
      <c r="AQ153" s="1"/>
      <c r="AR153" s="1"/>
      <c r="AS153" s="1"/>
    </row>
    <row r="154" spans="2:45" ht="409.5" x14ac:dyDescent="0.25">
      <c r="B154" s="49" t="s">
        <v>784</v>
      </c>
      <c r="C154" s="23" t="s">
        <v>487</v>
      </c>
      <c r="D154" s="23" t="s">
        <v>495</v>
      </c>
      <c r="E154" s="23"/>
      <c r="F154" s="24" t="s">
        <v>785</v>
      </c>
      <c r="G154" s="114"/>
      <c r="H154" s="23">
        <v>2.2000000000000002</v>
      </c>
      <c r="I154" s="25" t="s">
        <v>786</v>
      </c>
      <c r="J154" s="25" t="s">
        <v>787</v>
      </c>
      <c r="K154" s="23">
        <v>1.5</v>
      </c>
      <c r="L154" s="23">
        <v>0</v>
      </c>
      <c r="M154" s="23">
        <v>0</v>
      </c>
      <c r="N154" s="23">
        <v>0</v>
      </c>
      <c r="O154" s="23">
        <v>0</v>
      </c>
      <c r="P154" s="23">
        <v>0</v>
      </c>
      <c r="Q154" s="23">
        <v>0.7</v>
      </c>
      <c r="R154" s="23">
        <v>0</v>
      </c>
      <c r="S154" s="23">
        <v>0</v>
      </c>
      <c r="T154" s="23"/>
      <c r="U154" s="23"/>
      <c r="V154" s="22" t="s">
        <v>788</v>
      </c>
      <c r="W154" s="111" t="s">
        <v>31</v>
      </c>
      <c r="X154" s="111">
        <f>IF(K154=0,0,IF(G154=1,'Założenia - koszty'!$D$4,'Założenia - koszty'!$E$4))+IF(Dane!L154=0,0,IF(Dane!G154=1,'Założenia - koszty'!$D$5,'Założenia - koszty'!$E$5))</f>
        <v>2.5</v>
      </c>
      <c r="Y154" s="111"/>
      <c r="Z154" s="11"/>
      <c r="AA154" s="1"/>
      <c r="AB154" s="1"/>
      <c r="AC154" s="1"/>
      <c r="AD154" s="1"/>
      <c r="AE154" s="1"/>
      <c r="AF154" s="1"/>
      <c r="AG154" s="1"/>
      <c r="AH154" s="1"/>
      <c r="AI154" s="1"/>
      <c r="AJ154" s="1"/>
      <c r="AK154" s="1"/>
      <c r="AL154" s="1"/>
      <c r="AM154" s="1"/>
      <c r="AN154" s="1"/>
      <c r="AO154" s="1"/>
      <c r="AP154" s="1"/>
      <c r="AQ154" s="1"/>
      <c r="AR154" s="1"/>
      <c r="AS154" s="1"/>
    </row>
    <row r="155" spans="2:45" ht="409.5" x14ac:dyDescent="0.25">
      <c r="B155" s="49" t="s">
        <v>789</v>
      </c>
      <c r="C155" s="23" t="s">
        <v>487</v>
      </c>
      <c r="D155" s="23" t="s">
        <v>495</v>
      </c>
      <c r="E155" s="23"/>
      <c r="F155" s="24" t="s">
        <v>790</v>
      </c>
      <c r="G155" s="114"/>
      <c r="H155" s="23">
        <v>1.8</v>
      </c>
      <c r="I155" s="25" t="s">
        <v>791</v>
      </c>
      <c r="J155" s="25" t="s">
        <v>792</v>
      </c>
      <c r="K155" s="23">
        <v>1.8</v>
      </c>
      <c r="L155" s="23">
        <v>0</v>
      </c>
      <c r="M155" s="23">
        <v>0</v>
      </c>
      <c r="N155" s="23">
        <v>0</v>
      </c>
      <c r="O155" s="23">
        <v>0</v>
      </c>
      <c r="P155" s="23">
        <v>0</v>
      </c>
      <c r="Q155" s="23">
        <v>0</v>
      </c>
      <c r="R155" s="23">
        <v>0</v>
      </c>
      <c r="S155" s="23">
        <v>0</v>
      </c>
      <c r="T155" s="23"/>
      <c r="U155" s="23"/>
      <c r="V155" s="22" t="s">
        <v>793</v>
      </c>
      <c r="W155" s="111" t="s">
        <v>31</v>
      </c>
      <c r="X155" s="111">
        <f>IF(K155=0,0,IF(G155=1,'Założenia - koszty'!$D$4,'Założenia - koszty'!$E$4))+IF(Dane!L155=0,0,IF(Dane!G155=1,'Założenia - koszty'!$D$5,'Założenia - koszty'!$E$5))</f>
        <v>2.5</v>
      </c>
      <c r="Y155" s="111"/>
      <c r="Z155" s="11"/>
      <c r="AA155" s="1"/>
      <c r="AB155" s="1"/>
      <c r="AC155" s="1"/>
      <c r="AD155" s="1"/>
      <c r="AE155" s="1"/>
      <c r="AF155" s="1"/>
      <c r="AG155" s="1"/>
      <c r="AH155" s="1"/>
      <c r="AI155" s="1"/>
      <c r="AJ155" s="1"/>
      <c r="AK155" s="1"/>
      <c r="AL155" s="1"/>
      <c r="AM155" s="1"/>
      <c r="AN155" s="1"/>
      <c r="AO155" s="1"/>
      <c r="AP155" s="1"/>
      <c r="AQ155" s="1"/>
      <c r="AR155" s="1"/>
      <c r="AS155" s="1"/>
    </row>
    <row r="156" spans="2:45" ht="140.25" x14ac:dyDescent="0.25">
      <c r="B156" s="48" t="s">
        <v>794</v>
      </c>
      <c r="C156" s="23" t="s">
        <v>524</v>
      </c>
      <c r="D156" s="23" t="s">
        <v>590</v>
      </c>
      <c r="E156" s="23" t="s">
        <v>795</v>
      </c>
      <c r="F156" s="24" t="s">
        <v>796</v>
      </c>
      <c r="G156" s="114"/>
      <c r="H156" s="23">
        <v>3.5</v>
      </c>
      <c r="I156" s="24" t="s">
        <v>797</v>
      </c>
      <c r="J156" s="24" t="s">
        <v>798</v>
      </c>
      <c r="K156" s="23">
        <v>3.5</v>
      </c>
      <c r="L156" s="23">
        <v>0</v>
      </c>
      <c r="M156" s="23">
        <v>0</v>
      </c>
      <c r="N156" s="23">
        <v>0</v>
      </c>
      <c r="O156" s="23">
        <v>0</v>
      </c>
      <c r="P156" s="23">
        <v>0</v>
      </c>
      <c r="Q156" s="23">
        <v>0</v>
      </c>
      <c r="R156" s="23">
        <v>0</v>
      </c>
      <c r="S156" s="23">
        <v>0</v>
      </c>
      <c r="T156" s="23"/>
      <c r="U156" s="23"/>
      <c r="V156" s="22" t="s">
        <v>799</v>
      </c>
      <c r="W156" s="111" t="s">
        <v>31</v>
      </c>
      <c r="X156" s="111">
        <f>IF(K156=0,0,IF(G156=1,'Założenia - koszty'!$D$4,'Założenia - koszty'!$E$4))+IF(Dane!L156=0,0,IF(Dane!G156=1,'Założenia - koszty'!$D$5,'Założenia - koszty'!$E$5))</f>
        <v>2.5</v>
      </c>
      <c r="Y156" s="111"/>
      <c r="Z156" s="11"/>
      <c r="AA156" s="1"/>
      <c r="AB156" s="1"/>
      <c r="AC156" s="1"/>
      <c r="AD156" s="1"/>
      <c r="AE156" s="1"/>
      <c r="AF156" s="1"/>
      <c r="AG156" s="1"/>
      <c r="AH156" s="1"/>
      <c r="AI156" s="1"/>
      <c r="AJ156" s="1"/>
      <c r="AK156" s="1"/>
      <c r="AL156" s="1"/>
      <c r="AM156" s="1"/>
      <c r="AN156" s="1"/>
      <c r="AO156" s="1"/>
      <c r="AP156" s="1"/>
      <c r="AQ156" s="1"/>
      <c r="AR156" s="1"/>
      <c r="AS156" s="1"/>
    </row>
    <row r="157" spans="2:45" ht="216.75" x14ac:dyDescent="0.25">
      <c r="B157" s="48" t="s">
        <v>800</v>
      </c>
      <c r="C157" s="23" t="s">
        <v>524</v>
      </c>
      <c r="D157" s="23" t="s">
        <v>801</v>
      </c>
      <c r="E157" s="23" t="s">
        <v>795</v>
      </c>
      <c r="F157" s="24" t="s">
        <v>802</v>
      </c>
      <c r="G157" s="114"/>
      <c r="H157" s="23">
        <v>8.6999999999999993</v>
      </c>
      <c r="I157" s="24" t="s">
        <v>797</v>
      </c>
      <c r="J157" s="24" t="s">
        <v>803</v>
      </c>
      <c r="K157" s="23">
        <v>8.6999999999999993</v>
      </c>
      <c r="L157" s="23">
        <v>0</v>
      </c>
      <c r="M157" s="23">
        <v>0</v>
      </c>
      <c r="N157" s="23">
        <v>0</v>
      </c>
      <c r="O157" s="23">
        <v>0</v>
      </c>
      <c r="P157" s="23">
        <v>0</v>
      </c>
      <c r="Q157" s="23">
        <v>0</v>
      </c>
      <c r="R157" s="23">
        <v>0</v>
      </c>
      <c r="S157" s="23">
        <v>0</v>
      </c>
      <c r="T157" s="23"/>
      <c r="U157" s="23"/>
      <c r="V157" s="22" t="s">
        <v>804</v>
      </c>
      <c r="W157" s="111" t="s">
        <v>31</v>
      </c>
      <c r="X157" s="111">
        <f>IF(K157=0,0,IF(G157=1,'Założenia - koszty'!$D$4,'Założenia - koszty'!$E$4))+IF(Dane!L157=0,0,IF(Dane!G157=1,'Założenia - koszty'!$D$5,'Założenia - koszty'!$E$5))</f>
        <v>2.5</v>
      </c>
      <c r="Y157" s="111"/>
      <c r="Z157" s="11"/>
      <c r="AA157" s="1"/>
      <c r="AB157" s="1"/>
      <c r="AC157" s="1"/>
      <c r="AD157" s="1"/>
      <c r="AE157" s="1"/>
      <c r="AF157" s="1"/>
      <c r="AG157" s="1"/>
      <c r="AH157" s="1"/>
      <c r="AI157" s="1"/>
      <c r="AJ157" s="1"/>
      <c r="AK157" s="1"/>
      <c r="AL157" s="1"/>
      <c r="AM157" s="1"/>
      <c r="AN157" s="1"/>
      <c r="AO157" s="1"/>
      <c r="AP157" s="1"/>
      <c r="AQ157" s="1"/>
      <c r="AR157" s="1"/>
      <c r="AS157" s="1"/>
    </row>
    <row r="158" spans="2:45" ht="229.5" x14ac:dyDescent="0.25">
      <c r="B158" s="48" t="s">
        <v>805</v>
      </c>
      <c r="C158" s="23" t="s">
        <v>524</v>
      </c>
      <c r="D158" s="23" t="s">
        <v>801</v>
      </c>
      <c r="E158" s="23" t="s">
        <v>795</v>
      </c>
      <c r="F158" s="24" t="s">
        <v>806</v>
      </c>
      <c r="G158" s="114"/>
      <c r="H158" s="23">
        <v>4.3</v>
      </c>
      <c r="I158" s="24" t="s">
        <v>807</v>
      </c>
      <c r="J158" s="24" t="s">
        <v>808</v>
      </c>
      <c r="K158" s="23">
        <v>0</v>
      </c>
      <c r="L158" s="23">
        <v>0</v>
      </c>
      <c r="M158" s="23">
        <v>0</v>
      </c>
      <c r="N158" s="23">
        <v>0</v>
      </c>
      <c r="O158" s="23">
        <v>0</v>
      </c>
      <c r="P158" s="23">
        <v>0</v>
      </c>
      <c r="Q158" s="23">
        <v>4.3</v>
      </c>
      <c r="R158" s="23">
        <v>0</v>
      </c>
      <c r="S158" s="23">
        <v>0</v>
      </c>
      <c r="T158" s="23"/>
      <c r="U158" s="23"/>
      <c r="V158" s="22" t="s">
        <v>809</v>
      </c>
      <c r="W158" s="111" t="s">
        <v>31</v>
      </c>
      <c r="X158" s="111">
        <f>IF(K158=0,0,IF(G158=1,'Założenia - koszty'!$D$4,'Założenia - koszty'!$E$4))+IF(Dane!L158=0,0,IF(Dane!G158=1,'Założenia - koszty'!$D$5,'Założenia - koszty'!$E$5))</f>
        <v>0</v>
      </c>
      <c r="Y158" s="111"/>
      <c r="Z158" s="11"/>
      <c r="AA158" s="1"/>
      <c r="AB158" s="1"/>
      <c r="AC158" s="1"/>
      <c r="AD158" s="1"/>
      <c r="AE158" s="1"/>
      <c r="AF158" s="1"/>
      <c r="AG158" s="1"/>
      <c r="AH158" s="1"/>
      <c r="AI158" s="1"/>
      <c r="AJ158" s="1"/>
      <c r="AK158" s="1"/>
      <c r="AL158" s="1"/>
      <c r="AM158" s="1"/>
      <c r="AN158" s="1"/>
      <c r="AO158" s="1"/>
      <c r="AP158" s="1"/>
      <c r="AQ158" s="1"/>
      <c r="AR158" s="1"/>
      <c r="AS158" s="1"/>
    </row>
    <row r="159" spans="2:45" ht="357" x14ac:dyDescent="0.25">
      <c r="B159" s="48" t="s">
        <v>810</v>
      </c>
      <c r="C159" s="23" t="s">
        <v>629</v>
      </c>
      <c r="D159" s="23" t="s">
        <v>630</v>
      </c>
      <c r="E159" s="23"/>
      <c r="F159" s="24" t="s">
        <v>811</v>
      </c>
      <c r="G159" s="114"/>
      <c r="H159" s="23">
        <v>13.1</v>
      </c>
      <c r="I159" s="24" t="s">
        <v>586</v>
      </c>
      <c r="J159" s="24" t="s">
        <v>587</v>
      </c>
      <c r="K159" s="23">
        <v>13.1</v>
      </c>
      <c r="L159" s="23">
        <v>0</v>
      </c>
      <c r="M159" s="23">
        <v>0</v>
      </c>
      <c r="N159" s="23">
        <v>0</v>
      </c>
      <c r="O159" s="23">
        <v>0</v>
      </c>
      <c r="P159" s="23">
        <v>0</v>
      </c>
      <c r="Q159" s="23">
        <v>0</v>
      </c>
      <c r="R159" s="23">
        <v>0</v>
      </c>
      <c r="S159" s="23">
        <v>0</v>
      </c>
      <c r="T159" s="23"/>
      <c r="U159" s="23"/>
      <c r="V159" s="22" t="s">
        <v>812</v>
      </c>
      <c r="W159" s="111" t="s">
        <v>31</v>
      </c>
      <c r="X159" s="111">
        <f>IF(K159=0,0,IF(G159=1,'Założenia - koszty'!$D$4,'Założenia - koszty'!$E$4))+IF(Dane!L159=0,0,IF(Dane!G159=1,'Założenia - koszty'!$D$5,'Założenia - koszty'!$E$5))</f>
        <v>2.5</v>
      </c>
      <c r="Y159" s="111"/>
      <c r="Z159" s="11"/>
      <c r="AA159" s="1"/>
      <c r="AB159" s="1"/>
      <c r="AC159" s="1"/>
      <c r="AD159" s="1"/>
      <c r="AE159" s="1"/>
      <c r="AF159" s="1"/>
      <c r="AG159" s="1"/>
      <c r="AH159" s="1"/>
      <c r="AI159" s="1"/>
      <c r="AJ159" s="1"/>
      <c r="AK159" s="1"/>
      <c r="AL159" s="1"/>
      <c r="AM159" s="1"/>
      <c r="AN159" s="1"/>
      <c r="AO159" s="1"/>
      <c r="AP159" s="1"/>
      <c r="AQ159" s="1"/>
      <c r="AR159" s="1"/>
      <c r="AS159" s="1"/>
    </row>
    <row r="160" spans="2:45" ht="357" customHeight="1" x14ac:dyDescent="0.25">
      <c r="B160" s="48" t="s">
        <v>813</v>
      </c>
      <c r="C160" s="23" t="s">
        <v>629</v>
      </c>
      <c r="D160" s="23" t="s">
        <v>674</v>
      </c>
      <c r="E160" s="23" t="s">
        <v>631</v>
      </c>
      <c r="F160" s="24" t="s">
        <v>814</v>
      </c>
      <c r="G160" s="114"/>
      <c r="H160" s="23">
        <v>6.2</v>
      </c>
      <c r="I160" s="24" t="s">
        <v>815</v>
      </c>
      <c r="J160" s="24" t="s">
        <v>816</v>
      </c>
      <c r="K160" s="23">
        <v>6.2</v>
      </c>
      <c r="L160" s="23">
        <v>0</v>
      </c>
      <c r="M160" s="23">
        <v>0</v>
      </c>
      <c r="N160" s="23">
        <v>0</v>
      </c>
      <c r="O160" s="23">
        <v>0</v>
      </c>
      <c r="P160" s="23">
        <v>0</v>
      </c>
      <c r="Q160" s="23">
        <v>0</v>
      </c>
      <c r="R160" s="23">
        <v>0</v>
      </c>
      <c r="S160" s="23">
        <v>0</v>
      </c>
      <c r="T160" s="23"/>
      <c r="U160" s="23"/>
      <c r="V160" s="22" t="s">
        <v>817</v>
      </c>
      <c r="W160" s="111" t="s">
        <v>31</v>
      </c>
      <c r="X160" s="111">
        <f>IF(K160=0,0,IF(G160=1,'Założenia - koszty'!$D$4,'Założenia - koszty'!$E$4))+IF(Dane!L160=0,0,IF(Dane!G160=1,'Założenia - koszty'!$D$5,'Założenia - koszty'!$E$5))</f>
        <v>2.5</v>
      </c>
      <c r="Y160" s="111"/>
      <c r="Z160" s="11"/>
      <c r="AA160" s="1"/>
      <c r="AB160" s="1"/>
      <c r="AC160" s="1"/>
      <c r="AD160" s="1"/>
      <c r="AE160" s="1"/>
      <c r="AF160" s="1"/>
      <c r="AG160" s="1"/>
      <c r="AH160" s="1"/>
      <c r="AI160" s="1"/>
      <c r="AJ160" s="1"/>
      <c r="AK160" s="1"/>
      <c r="AL160" s="1"/>
      <c r="AM160" s="1"/>
      <c r="AN160" s="1"/>
      <c r="AO160" s="1"/>
      <c r="AP160" s="1"/>
      <c r="AQ160" s="1"/>
      <c r="AR160" s="1"/>
      <c r="AS160" s="1"/>
    </row>
    <row r="161" spans="1:45" ht="395.25" x14ac:dyDescent="0.25">
      <c r="B161" s="48" t="s">
        <v>818</v>
      </c>
      <c r="C161" s="23" t="s">
        <v>629</v>
      </c>
      <c r="D161" s="23" t="s">
        <v>674</v>
      </c>
      <c r="E161" s="23" t="s">
        <v>631</v>
      </c>
      <c r="F161" s="24" t="s">
        <v>819</v>
      </c>
      <c r="G161" s="114"/>
      <c r="H161" s="23">
        <v>1.1000000000000001</v>
      </c>
      <c r="I161" s="24" t="s">
        <v>820</v>
      </c>
      <c r="J161" s="24" t="s">
        <v>821</v>
      </c>
      <c r="K161" s="23">
        <v>0.2</v>
      </c>
      <c r="L161" s="23">
        <v>0</v>
      </c>
      <c r="M161" s="23">
        <v>0</v>
      </c>
      <c r="N161" s="23">
        <v>0.9</v>
      </c>
      <c r="O161" s="23">
        <v>0</v>
      </c>
      <c r="P161" s="23">
        <v>0</v>
      </c>
      <c r="Q161" s="23">
        <v>0</v>
      </c>
      <c r="R161" s="23">
        <v>0</v>
      </c>
      <c r="S161" s="23">
        <v>0</v>
      </c>
      <c r="T161" s="23"/>
      <c r="U161" s="23"/>
      <c r="V161" s="22" t="s">
        <v>822</v>
      </c>
      <c r="W161" s="111" t="s">
        <v>31</v>
      </c>
      <c r="X161" s="111">
        <f>IF(K161=0,0,IF(G161=1,'Założenia - koszty'!$D$4,'Założenia - koszty'!$E$4))+IF(Dane!L161=0,0,IF(Dane!G161=1,'Założenia - koszty'!$D$5,'Założenia - koszty'!$E$5))</f>
        <v>2.5</v>
      </c>
      <c r="Y161" s="111"/>
      <c r="Z161" s="11"/>
      <c r="AA161" s="1"/>
      <c r="AB161" s="1"/>
      <c r="AC161" s="1"/>
      <c r="AD161" s="1"/>
      <c r="AE161" s="1"/>
      <c r="AF161" s="1"/>
      <c r="AG161" s="1"/>
      <c r="AH161" s="1"/>
      <c r="AI161" s="1"/>
      <c r="AJ161" s="1"/>
      <c r="AK161" s="1"/>
      <c r="AL161" s="1"/>
      <c r="AM161" s="1"/>
      <c r="AN161" s="1"/>
      <c r="AO161" s="1"/>
      <c r="AP161" s="1"/>
      <c r="AQ161" s="1"/>
      <c r="AR161" s="1"/>
      <c r="AS161" s="1"/>
    </row>
    <row r="162" spans="1:45" ht="409.5" x14ac:dyDescent="0.25">
      <c r="B162" s="48" t="s">
        <v>823</v>
      </c>
      <c r="C162" s="23" t="s">
        <v>629</v>
      </c>
      <c r="D162" s="23" t="s">
        <v>674</v>
      </c>
      <c r="E162" s="23"/>
      <c r="F162" s="24" t="s">
        <v>824</v>
      </c>
      <c r="G162" s="114"/>
      <c r="H162" s="23">
        <v>11.9</v>
      </c>
      <c r="I162" s="24" t="s">
        <v>724</v>
      </c>
      <c r="J162" s="24" t="s">
        <v>725</v>
      </c>
      <c r="K162" s="23">
        <v>11.9</v>
      </c>
      <c r="L162" s="23">
        <v>0</v>
      </c>
      <c r="M162" s="23">
        <v>0</v>
      </c>
      <c r="N162" s="23">
        <v>0</v>
      </c>
      <c r="O162" s="23">
        <v>0</v>
      </c>
      <c r="P162" s="23">
        <v>0</v>
      </c>
      <c r="Q162" s="23">
        <v>0</v>
      </c>
      <c r="R162" s="23">
        <v>0</v>
      </c>
      <c r="S162" s="23">
        <v>0</v>
      </c>
      <c r="T162" s="23"/>
      <c r="U162" s="23"/>
      <c r="V162" s="22" t="s">
        <v>825</v>
      </c>
      <c r="W162" s="111" t="s">
        <v>31</v>
      </c>
      <c r="X162" s="111">
        <f>IF(K162=0,0,IF(G162=1,'Założenia - koszty'!$D$4,'Założenia - koszty'!$E$4))+IF(Dane!L162=0,0,IF(Dane!G162=1,'Założenia - koszty'!$D$5,'Założenia - koszty'!$E$5))</f>
        <v>2.5</v>
      </c>
      <c r="Y162" s="111"/>
      <c r="Z162" s="11"/>
      <c r="AA162" s="1"/>
      <c r="AB162" s="1"/>
      <c r="AC162" s="1"/>
      <c r="AD162" s="1"/>
      <c r="AE162" s="1"/>
      <c r="AF162" s="1"/>
      <c r="AG162" s="1"/>
      <c r="AH162" s="1"/>
      <c r="AI162" s="1"/>
      <c r="AJ162" s="1"/>
      <c r="AK162" s="1"/>
      <c r="AL162" s="1"/>
      <c r="AM162" s="1"/>
      <c r="AN162" s="1"/>
      <c r="AO162" s="1"/>
      <c r="AP162" s="1"/>
      <c r="AQ162" s="1"/>
      <c r="AR162" s="1"/>
      <c r="AS162" s="1"/>
    </row>
    <row r="163" spans="1:45" ht="102" customHeight="1" x14ac:dyDescent="0.25">
      <c r="B163" s="2"/>
      <c r="C163" s="47"/>
      <c r="D163" s="47"/>
      <c r="E163" s="47"/>
      <c r="F163" s="47"/>
      <c r="G163" s="112"/>
      <c r="H163" s="47"/>
      <c r="I163" s="16"/>
      <c r="J163" s="47"/>
      <c r="K163" s="47"/>
      <c r="L163" s="47"/>
      <c r="M163" s="47"/>
      <c r="N163" s="47"/>
      <c r="O163" s="47"/>
      <c r="P163" s="47"/>
      <c r="Q163" s="47"/>
      <c r="R163" s="47"/>
      <c r="S163" s="47"/>
      <c r="T163" s="47"/>
      <c r="U163" s="47"/>
      <c r="V163" s="47"/>
      <c r="W163" s="47"/>
      <c r="X163" s="47"/>
      <c r="Y163" s="47"/>
      <c r="Z163" s="1"/>
      <c r="AA163" s="1"/>
      <c r="AB163" s="1"/>
      <c r="AC163" s="1"/>
      <c r="AD163" s="1"/>
      <c r="AE163" s="1"/>
      <c r="AF163" s="1"/>
      <c r="AG163" s="1"/>
      <c r="AH163" s="1"/>
      <c r="AI163" s="1"/>
      <c r="AJ163" s="1"/>
      <c r="AK163" s="1"/>
      <c r="AL163" s="1"/>
      <c r="AM163" s="1"/>
      <c r="AN163" s="1"/>
      <c r="AO163" s="1"/>
      <c r="AP163" s="1"/>
      <c r="AQ163" s="1"/>
      <c r="AR163" s="1"/>
      <c r="AS163" s="1"/>
    </row>
    <row r="164" spans="1:45" x14ac:dyDescent="0.25">
      <c r="AA164" s="1"/>
      <c r="AB164" s="1"/>
      <c r="AC164" s="1"/>
      <c r="AD164" s="1"/>
      <c r="AE164" s="1"/>
      <c r="AF164" s="1"/>
      <c r="AG164" s="1"/>
      <c r="AH164" s="1"/>
      <c r="AI164" s="1"/>
      <c r="AJ164" s="1"/>
      <c r="AK164" s="1"/>
      <c r="AL164" s="1"/>
      <c r="AM164" s="1"/>
      <c r="AN164" s="1"/>
      <c r="AO164" s="1"/>
      <c r="AP164" s="1"/>
      <c r="AQ164" s="1"/>
      <c r="AR164" s="1"/>
      <c r="AS164" s="1"/>
    </row>
    <row r="165" spans="1:45" x14ac:dyDescent="0.25">
      <c r="A165" s="2"/>
      <c r="AA165" s="3"/>
      <c r="AB165" s="3"/>
      <c r="AC165" s="3"/>
      <c r="AD165" s="3"/>
      <c r="AE165" s="3"/>
      <c r="AF165" s="3"/>
      <c r="AG165" s="3"/>
      <c r="AH165" s="3"/>
      <c r="AI165" s="3"/>
      <c r="AJ165" s="3"/>
      <c r="AK165" s="3"/>
      <c r="AL165" s="3"/>
      <c r="AM165" s="3"/>
      <c r="AN165" s="3"/>
      <c r="AO165" s="3"/>
      <c r="AP165" s="3"/>
      <c r="AQ165" s="3"/>
      <c r="AR165" s="3"/>
      <c r="AS165" s="3"/>
    </row>
    <row r="166" spans="1:45" x14ac:dyDescent="0.25">
      <c r="A166" s="2"/>
      <c r="B166" s="47"/>
      <c r="C166" s="47"/>
      <c r="D166" s="47"/>
      <c r="E166" s="47"/>
      <c r="F166" s="47"/>
      <c r="G166" s="112"/>
      <c r="H166" s="16"/>
      <c r="I166" s="47"/>
      <c r="J166" s="47"/>
      <c r="K166" s="47"/>
      <c r="L166" s="47"/>
      <c r="M166" s="47"/>
      <c r="N166" s="47"/>
      <c r="O166" s="47"/>
      <c r="P166" s="47"/>
      <c r="Q166" s="47"/>
      <c r="R166" s="47"/>
      <c r="S166" s="47"/>
      <c r="T166" s="47"/>
      <c r="U166" s="47"/>
      <c r="V166" s="47"/>
      <c r="W166" s="47"/>
      <c r="Z166" s="3"/>
      <c r="AA166" s="3"/>
      <c r="AB166" s="3"/>
      <c r="AC166" s="3"/>
      <c r="AD166" s="3"/>
      <c r="AE166" s="3"/>
      <c r="AF166" s="3"/>
      <c r="AG166" s="3"/>
      <c r="AH166" s="3"/>
      <c r="AI166" s="3"/>
      <c r="AJ166" s="3"/>
      <c r="AK166" s="3"/>
      <c r="AL166" s="3"/>
      <c r="AM166" s="3"/>
      <c r="AN166" s="3"/>
      <c r="AO166" s="3"/>
      <c r="AP166" s="3"/>
      <c r="AQ166" s="3"/>
      <c r="AR166" s="3"/>
      <c r="AS166" s="3"/>
    </row>
    <row r="167" spans="1:45" x14ac:dyDescent="0.25">
      <c r="A167" s="2"/>
      <c r="B167" s="47"/>
      <c r="C167" s="47"/>
      <c r="D167" s="47"/>
      <c r="E167" s="47"/>
      <c r="F167" s="47"/>
      <c r="G167" s="112"/>
      <c r="H167" s="16"/>
      <c r="I167" s="47"/>
      <c r="J167" s="47"/>
      <c r="K167" s="47"/>
      <c r="L167" s="47"/>
      <c r="M167" s="47"/>
      <c r="N167" s="47"/>
      <c r="O167" s="47"/>
      <c r="P167" s="47"/>
      <c r="Q167" s="47"/>
      <c r="R167" s="47"/>
      <c r="S167" s="47"/>
      <c r="T167" s="47"/>
      <c r="U167" s="47"/>
      <c r="V167" s="47"/>
      <c r="W167" s="47"/>
      <c r="Z167" s="3"/>
      <c r="AA167" s="3"/>
      <c r="AB167" s="3"/>
      <c r="AC167" s="3"/>
      <c r="AD167" s="3"/>
      <c r="AE167" s="3"/>
      <c r="AF167" s="3"/>
      <c r="AG167" s="3"/>
      <c r="AH167" s="3"/>
      <c r="AI167" s="3"/>
      <c r="AJ167" s="3"/>
      <c r="AK167" s="3"/>
      <c r="AL167" s="3"/>
      <c r="AM167" s="3"/>
      <c r="AN167" s="3"/>
      <c r="AO167" s="3"/>
      <c r="AP167" s="3"/>
      <c r="AQ167" s="3"/>
      <c r="AR167" s="3"/>
      <c r="AS167" s="3"/>
    </row>
    <row r="168" spans="1:45" x14ac:dyDescent="0.25">
      <c r="A168" s="2"/>
      <c r="B168" s="47"/>
      <c r="C168" s="47"/>
      <c r="D168" s="47"/>
      <c r="E168" s="47"/>
      <c r="F168" s="47"/>
      <c r="G168" s="112"/>
      <c r="H168" s="16"/>
      <c r="I168" s="47"/>
      <c r="J168" s="47"/>
      <c r="K168" s="47"/>
      <c r="L168" s="47"/>
      <c r="M168" s="47"/>
      <c r="N168" s="47"/>
      <c r="O168" s="47"/>
      <c r="P168" s="47"/>
      <c r="Q168" s="47"/>
      <c r="R168" s="47"/>
      <c r="S168" s="47"/>
      <c r="T168" s="47"/>
      <c r="U168" s="47"/>
      <c r="V168" s="47"/>
      <c r="W168" s="47"/>
      <c r="Z168" s="1"/>
      <c r="AA168" s="3"/>
      <c r="AB168" s="3"/>
      <c r="AC168" s="3"/>
      <c r="AD168" s="3"/>
      <c r="AE168" s="3"/>
      <c r="AF168" s="3"/>
      <c r="AG168" s="3"/>
      <c r="AH168" s="3"/>
      <c r="AI168" s="3"/>
      <c r="AJ168" s="3"/>
      <c r="AK168" s="3"/>
      <c r="AL168" s="3"/>
      <c r="AM168" s="3"/>
      <c r="AN168" s="3"/>
      <c r="AO168" s="3"/>
      <c r="AP168" s="3"/>
      <c r="AQ168" s="3"/>
      <c r="AR168" s="3"/>
      <c r="AS168" s="3"/>
    </row>
    <row r="169" spans="1:45" x14ac:dyDescent="0.25">
      <c r="A169" s="2"/>
      <c r="B169" s="47"/>
      <c r="C169" s="47"/>
      <c r="D169" s="47"/>
      <c r="E169" s="47"/>
      <c r="F169" s="47"/>
      <c r="G169" s="112"/>
      <c r="H169" s="16"/>
      <c r="I169" s="47"/>
      <c r="J169" s="47"/>
      <c r="K169" s="47"/>
      <c r="L169" s="47"/>
      <c r="M169" s="47"/>
      <c r="N169" s="47"/>
      <c r="O169" s="47"/>
      <c r="P169" s="47"/>
      <c r="Q169" s="47"/>
      <c r="R169" s="47"/>
      <c r="S169" s="47"/>
      <c r="T169" s="47"/>
      <c r="U169" s="47"/>
      <c r="V169" s="47"/>
      <c r="W169" s="47"/>
      <c r="Z169" s="1"/>
    </row>
    <row r="170" spans="1:45" x14ac:dyDescent="0.25">
      <c r="A170" s="47"/>
      <c r="B170" s="47"/>
      <c r="C170" s="47"/>
      <c r="D170" s="47"/>
      <c r="E170" s="47"/>
      <c r="F170" s="47"/>
      <c r="G170" s="112"/>
      <c r="H170" s="47"/>
      <c r="I170" s="47"/>
      <c r="J170" s="47"/>
      <c r="K170" s="47"/>
      <c r="L170" s="47"/>
      <c r="M170" s="47"/>
      <c r="N170" s="47"/>
      <c r="O170" s="47"/>
      <c r="P170" s="47"/>
      <c r="Q170" s="47"/>
      <c r="R170" s="2"/>
      <c r="S170" s="2"/>
      <c r="T170" s="2"/>
      <c r="U170" s="2"/>
      <c r="V170" s="2"/>
      <c r="W170" s="2"/>
      <c r="X170" s="3"/>
      <c r="Y170" s="3"/>
      <c r="Z170" s="3"/>
    </row>
    <row r="171" spans="1:45" x14ac:dyDescent="0.25">
      <c r="A171" s="47"/>
      <c r="B171" s="47"/>
      <c r="C171" s="47"/>
      <c r="D171" s="47"/>
      <c r="E171" s="47"/>
      <c r="F171" s="47"/>
      <c r="G171" s="112"/>
      <c r="H171" s="47"/>
      <c r="I171" s="47"/>
      <c r="J171" s="47"/>
      <c r="K171" s="47"/>
      <c r="L171" s="47"/>
      <c r="M171" s="47"/>
      <c r="N171" s="47"/>
      <c r="O171" s="47"/>
      <c r="P171" s="47"/>
      <c r="Q171" s="47"/>
      <c r="R171" s="2"/>
      <c r="S171" s="2"/>
      <c r="T171" s="2"/>
      <c r="U171" s="2"/>
      <c r="V171" s="2"/>
      <c r="W171" s="2"/>
      <c r="X171" s="3"/>
      <c r="Y171" s="3"/>
      <c r="Z171" s="3"/>
    </row>
    <row r="172" spans="1:45" x14ac:dyDescent="0.25">
      <c r="A172" s="47"/>
      <c r="B172" s="47"/>
      <c r="C172" s="47"/>
      <c r="D172" s="47"/>
      <c r="E172" s="47"/>
      <c r="F172" s="47"/>
      <c r="G172" s="112"/>
      <c r="H172" s="47"/>
      <c r="I172" s="47"/>
      <c r="J172" s="47"/>
      <c r="K172" s="47"/>
      <c r="L172" s="47"/>
      <c r="M172" s="47"/>
      <c r="N172" s="47"/>
      <c r="O172" s="47"/>
      <c r="P172" s="47"/>
      <c r="Q172" s="47"/>
      <c r="R172" s="2"/>
      <c r="S172" s="2"/>
      <c r="T172" s="2"/>
      <c r="U172" s="2"/>
      <c r="V172" s="2"/>
      <c r="W172" s="2"/>
      <c r="X172" s="3"/>
      <c r="Y172" s="3"/>
      <c r="Z172" s="3"/>
    </row>
    <row r="173" spans="1:45" x14ac:dyDescent="0.25">
      <c r="A173" s="47"/>
      <c r="B173" s="47"/>
      <c r="C173" s="47"/>
      <c r="D173" s="47"/>
      <c r="E173" s="47"/>
      <c r="F173" s="47"/>
      <c r="G173" s="112"/>
      <c r="H173" s="47"/>
      <c r="I173" s="47"/>
      <c r="J173" s="47"/>
      <c r="K173" s="47"/>
      <c r="L173" s="47"/>
      <c r="M173" s="47"/>
      <c r="N173" s="47"/>
      <c r="O173" s="47"/>
      <c r="P173" s="47"/>
      <c r="Q173" s="47"/>
      <c r="R173" s="2"/>
      <c r="S173" s="2"/>
      <c r="T173" s="2"/>
      <c r="U173" s="2"/>
      <c r="V173" s="2"/>
      <c r="W173" s="2"/>
      <c r="X173" s="3"/>
      <c r="Y173" s="3"/>
      <c r="Z173" s="3"/>
    </row>
    <row r="174" spans="1:45" x14ac:dyDescent="0.25">
      <c r="A174" s="47"/>
      <c r="B174" s="47"/>
      <c r="C174" s="47"/>
      <c r="D174" s="47"/>
      <c r="E174" s="47"/>
      <c r="F174" s="47"/>
      <c r="G174" s="112"/>
      <c r="H174" s="47"/>
      <c r="I174" s="47"/>
      <c r="J174" s="47"/>
      <c r="K174" s="47"/>
      <c r="L174" s="47"/>
      <c r="M174" s="47"/>
      <c r="N174" s="47"/>
      <c r="O174" s="47"/>
      <c r="P174" s="47"/>
      <c r="Q174" s="47"/>
      <c r="R174" s="2"/>
      <c r="S174" s="2"/>
      <c r="T174" s="2"/>
      <c r="U174" s="2"/>
      <c r="V174" s="2"/>
      <c r="W174" s="2"/>
      <c r="X174" s="3"/>
      <c r="Y174" s="3"/>
      <c r="Z174" s="3"/>
    </row>
    <row r="175" spans="1:45" x14ac:dyDescent="0.25">
      <c r="A175" s="47"/>
      <c r="B175" s="47"/>
      <c r="C175" s="47"/>
      <c r="D175" s="47"/>
      <c r="E175" s="47"/>
      <c r="F175" s="47"/>
      <c r="G175" s="112"/>
      <c r="H175" s="47"/>
      <c r="I175" s="47"/>
      <c r="J175" s="47"/>
      <c r="K175" s="47"/>
      <c r="L175" s="47"/>
      <c r="M175" s="47"/>
      <c r="N175" s="47"/>
      <c r="O175" s="47"/>
      <c r="P175" s="47"/>
      <c r="Q175" s="47"/>
      <c r="R175" s="2"/>
      <c r="S175" s="2"/>
      <c r="T175" s="2"/>
      <c r="U175" s="2"/>
      <c r="V175" s="2"/>
      <c r="W175" s="2"/>
      <c r="X175" s="3"/>
      <c r="Y175" s="3"/>
      <c r="Z175" s="3"/>
    </row>
    <row r="176" spans="1:45" x14ac:dyDescent="0.25">
      <c r="A176" s="2"/>
      <c r="B176" s="47"/>
      <c r="C176" s="47"/>
      <c r="D176" s="47"/>
      <c r="E176" s="47"/>
      <c r="F176" s="47"/>
      <c r="G176" s="112"/>
      <c r="H176" s="16"/>
      <c r="I176" s="47"/>
      <c r="J176" s="47"/>
      <c r="K176" s="47"/>
      <c r="L176" s="47"/>
      <c r="M176" s="47"/>
      <c r="N176" s="47"/>
      <c r="O176" s="47"/>
      <c r="P176" s="47"/>
      <c r="Q176" s="47"/>
      <c r="R176" s="47"/>
      <c r="S176" s="47"/>
      <c r="T176" s="47"/>
      <c r="U176" s="47"/>
      <c r="V176" s="47"/>
      <c r="W176" s="47"/>
      <c r="Z176" s="1"/>
    </row>
    <row r="177" spans="1:26" x14ac:dyDescent="0.25">
      <c r="A177" s="2"/>
      <c r="B177" s="47"/>
      <c r="C177" s="47"/>
      <c r="D177" s="47"/>
      <c r="E177" s="47"/>
      <c r="F177" s="47"/>
      <c r="G177" s="112"/>
      <c r="H177" s="16"/>
      <c r="I177" s="47"/>
      <c r="J177" s="47"/>
      <c r="K177" s="47"/>
      <c r="L177" s="47"/>
      <c r="M177" s="47"/>
      <c r="N177" s="47"/>
      <c r="O177" s="47"/>
      <c r="P177" s="47"/>
      <c r="Q177" s="47"/>
      <c r="R177" s="47"/>
      <c r="S177" s="47"/>
      <c r="T177" s="47"/>
      <c r="U177" s="47"/>
      <c r="V177" s="47"/>
      <c r="W177" s="47"/>
      <c r="Z177" s="1"/>
    </row>
    <row r="178" spans="1:26" x14ac:dyDescent="0.25">
      <c r="A178" s="2"/>
      <c r="B178" s="47"/>
      <c r="C178" s="47"/>
      <c r="D178" s="47"/>
      <c r="E178" s="47"/>
      <c r="F178" s="47"/>
      <c r="G178" s="112"/>
      <c r="H178" s="16"/>
      <c r="I178" s="47"/>
      <c r="J178" s="47"/>
      <c r="K178" s="47"/>
      <c r="L178" s="47"/>
      <c r="M178" s="47"/>
      <c r="N178" s="47"/>
      <c r="O178" s="47"/>
      <c r="P178" s="47"/>
      <c r="Q178" s="47"/>
      <c r="R178" s="47"/>
      <c r="S178" s="47"/>
      <c r="T178" s="47"/>
      <c r="U178" s="47"/>
      <c r="V178" s="47"/>
      <c r="W178" s="47"/>
      <c r="Z178" s="1"/>
    </row>
    <row r="179" spans="1:26" x14ac:dyDescent="0.25">
      <c r="A179" s="2"/>
      <c r="B179" s="47"/>
      <c r="C179" s="47"/>
      <c r="D179" s="47"/>
      <c r="E179" s="47"/>
      <c r="F179" s="47"/>
      <c r="G179" s="112"/>
      <c r="H179" s="16"/>
      <c r="I179" s="47"/>
      <c r="J179" s="47"/>
      <c r="K179" s="47"/>
      <c r="L179" s="47"/>
      <c r="M179" s="47"/>
      <c r="N179" s="47"/>
      <c r="O179" s="47"/>
      <c r="P179" s="47"/>
      <c r="Q179" s="47"/>
      <c r="R179" s="47"/>
      <c r="S179" s="47"/>
      <c r="T179" s="47"/>
      <c r="U179" s="47"/>
      <c r="V179" s="47"/>
      <c r="W179" s="47"/>
      <c r="Z179" s="1"/>
    </row>
    <row r="180" spans="1:26" x14ac:dyDescent="0.25">
      <c r="A180" s="2"/>
      <c r="B180" s="47"/>
      <c r="C180" s="47"/>
      <c r="D180" s="47"/>
      <c r="E180" s="47"/>
      <c r="F180" s="47"/>
      <c r="G180" s="112"/>
      <c r="H180" s="16"/>
      <c r="I180" s="47"/>
      <c r="J180" s="47"/>
      <c r="K180" s="47"/>
      <c r="L180" s="47"/>
      <c r="M180" s="47"/>
      <c r="N180" s="47"/>
      <c r="O180" s="47"/>
      <c r="P180" s="47"/>
      <c r="Q180" s="47"/>
      <c r="R180" s="47"/>
      <c r="S180" s="47"/>
      <c r="T180" s="47"/>
      <c r="U180" s="47"/>
      <c r="V180" s="47"/>
      <c r="W180" s="47"/>
      <c r="Z180" s="1"/>
    </row>
    <row r="181" spans="1:26" x14ac:dyDescent="0.25">
      <c r="A181" s="2"/>
      <c r="B181" s="47"/>
      <c r="C181" s="47"/>
      <c r="D181" s="47"/>
      <c r="E181" s="47"/>
      <c r="F181" s="47"/>
      <c r="G181" s="112"/>
      <c r="H181" s="16"/>
      <c r="I181" s="47"/>
      <c r="J181" s="47"/>
      <c r="K181" s="47"/>
      <c r="L181" s="47"/>
      <c r="M181" s="47"/>
      <c r="N181" s="47"/>
      <c r="O181" s="47"/>
      <c r="P181" s="47"/>
      <c r="Q181" s="47"/>
      <c r="R181" s="47"/>
      <c r="S181" s="47"/>
      <c r="T181" s="47"/>
      <c r="U181" s="47"/>
      <c r="V181" s="47"/>
      <c r="W181" s="47"/>
      <c r="Z181" s="1"/>
    </row>
    <row r="182" spans="1:26" x14ac:dyDescent="0.25">
      <c r="A182" s="2"/>
      <c r="B182" s="47"/>
      <c r="C182" s="47"/>
      <c r="D182" s="47"/>
      <c r="E182" s="47"/>
      <c r="F182" s="47"/>
      <c r="G182" s="112"/>
      <c r="H182" s="16"/>
      <c r="I182" s="47"/>
      <c r="J182" s="47"/>
      <c r="K182" s="47"/>
      <c r="L182" s="47"/>
      <c r="M182" s="47"/>
      <c r="N182" s="47"/>
      <c r="O182" s="47"/>
      <c r="P182" s="47"/>
      <c r="Q182" s="47"/>
      <c r="R182" s="47"/>
      <c r="S182" s="47"/>
      <c r="T182" s="47"/>
      <c r="U182" s="47"/>
      <c r="V182" s="47"/>
      <c r="W182" s="47"/>
      <c r="Z182" s="1"/>
    </row>
    <row r="183" spans="1:26" x14ac:dyDescent="0.25">
      <c r="A183" s="2"/>
      <c r="B183" s="47"/>
      <c r="C183" s="47"/>
      <c r="D183" s="47"/>
      <c r="E183" s="47"/>
      <c r="F183" s="47"/>
      <c r="G183" s="112"/>
      <c r="H183" s="16"/>
      <c r="I183" s="47"/>
      <c r="J183" s="47"/>
      <c r="K183" s="47"/>
      <c r="L183" s="47"/>
      <c r="M183" s="47"/>
      <c r="N183" s="47"/>
      <c r="O183" s="47"/>
      <c r="P183" s="47"/>
      <c r="Q183" s="47"/>
      <c r="R183" s="47"/>
      <c r="S183" s="47"/>
      <c r="T183" s="47"/>
      <c r="U183" s="47"/>
      <c r="V183" s="47"/>
      <c r="W183" s="47"/>
      <c r="Z183" s="1"/>
    </row>
    <row r="184" spans="1:26" x14ac:dyDescent="0.25">
      <c r="A184" s="2"/>
      <c r="B184" s="47"/>
      <c r="C184" s="47"/>
      <c r="D184" s="47"/>
      <c r="E184" s="47"/>
      <c r="F184" s="47"/>
      <c r="G184" s="112"/>
      <c r="H184" s="16"/>
      <c r="I184" s="47"/>
      <c r="J184" s="47"/>
      <c r="K184" s="47"/>
      <c r="L184" s="47"/>
      <c r="M184" s="47"/>
      <c r="N184" s="47"/>
      <c r="O184" s="47"/>
      <c r="P184" s="47"/>
      <c r="Q184" s="47"/>
      <c r="R184" s="47"/>
      <c r="S184" s="47"/>
      <c r="T184" s="47"/>
      <c r="U184" s="47"/>
      <c r="V184" s="47"/>
      <c r="W184" s="47"/>
      <c r="Z184" s="1"/>
    </row>
    <row r="185" spans="1:26" x14ac:dyDescent="0.25">
      <c r="A185" s="2"/>
      <c r="B185" s="47"/>
      <c r="C185" s="47"/>
      <c r="D185" s="47"/>
      <c r="E185" s="47"/>
      <c r="F185" s="47"/>
      <c r="G185" s="112"/>
      <c r="H185" s="16"/>
      <c r="I185" s="47"/>
      <c r="J185" s="47"/>
      <c r="K185" s="47"/>
      <c r="L185" s="47"/>
      <c r="M185" s="47"/>
      <c r="N185" s="47"/>
      <c r="O185" s="47"/>
      <c r="P185" s="47"/>
      <c r="Q185" s="47"/>
      <c r="R185" s="47"/>
      <c r="S185" s="47"/>
      <c r="T185" s="47"/>
      <c r="U185" s="47"/>
      <c r="V185" s="47"/>
      <c r="W185" s="47"/>
      <c r="Z185" s="1"/>
    </row>
    <row r="186" spans="1:26" x14ac:dyDescent="0.25">
      <c r="A186" s="2"/>
      <c r="B186" s="47"/>
      <c r="C186" s="47"/>
      <c r="D186" s="47"/>
      <c r="E186" s="47"/>
      <c r="F186" s="47"/>
      <c r="G186" s="112"/>
      <c r="H186" s="16"/>
      <c r="I186" s="47"/>
      <c r="J186" s="47"/>
      <c r="K186" s="47"/>
      <c r="L186" s="47"/>
      <c r="M186" s="47"/>
      <c r="N186" s="47"/>
      <c r="O186" s="47"/>
      <c r="P186" s="47"/>
      <c r="Q186" s="47"/>
      <c r="R186" s="47"/>
      <c r="S186" s="47"/>
      <c r="T186" s="47"/>
      <c r="U186" s="47"/>
      <c r="V186" s="47"/>
      <c r="W186" s="47"/>
      <c r="Z186" s="1"/>
    </row>
    <row r="187" spans="1:26" x14ac:dyDescent="0.25">
      <c r="A187" s="2"/>
      <c r="B187" s="47"/>
      <c r="C187" s="47"/>
      <c r="D187" s="47"/>
      <c r="E187" s="47"/>
      <c r="F187" s="47"/>
      <c r="G187" s="112"/>
      <c r="H187" s="16"/>
      <c r="I187" s="47"/>
      <c r="J187" s="47"/>
      <c r="K187" s="47"/>
      <c r="L187" s="47"/>
      <c r="M187" s="47"/>
      <c r="N187" s="47"/>
      <c r="O187" s="47"/>
      <c r="P187" s="47"/>
      <c r="Q187" s="47"/>
      <c r="R187" s="47"/>
      <c r="S187" s="47"/>
      <c r="T187" s="47"/>
      <c r="U187" s="47"/>
      <c r="V187" s="47"/>
      <c r="W187" s="47"/>
      <c r="Z187" s="1"/>
    </row>
    <row r="188" spans="1:26" x14ac:dyDescent="0.25">
      <c r="A188" s="2"/>
      <c r="B188" s="47"/>
      <c r="C188" s="47"/>
      <c r="D188" s="47"/>
      <c r="E188" s="47"/>
      <c r="F188" s="47"/>
      <c r="G188" s="112"/>
      <c r="H188" s="16"/>
      <c r="I188" s="47"/>
      <c r="J188" s="47"/>
      <c r="K188" s="47"/>
      <c r="L188" s="47"/>
      <c r="M188" s="47"/>
      <c r="N188" s="47"/>
      <c r="O188" s="47"/>
      <c r="P188" s="47"/>
      <c r="Q188" s="47"/>
      <c r="R188" s="47"/>
      <c r="S188" s="47"/>
      <c r="T188" s="47"/>
      <c r="U188" s="47"/>
      <c r="V188" s="47"/>
      <c r="W188" s="47"/>
      <c r="Z188" s="1"/>
    </row>
    <row r="189" spans="1:26" x14ac:dyDescent="0.25">
      <c r="A189" s="2"/>
      <c r="B189" s="47"/>
      <c r="C189" s="47"/>
      <c r="D189" s="47"/>
      <c r="E189" s="47"/>
      <c r="F189" s="47"/>
      <c r="G189" s="112"/>
      <c r="H189" s="16"/>
      <c r="I189" s="47"/>
      <c r="J189" s="47"/>
      <c r="K189" s="47"/>
      <c r="L189" s="47"/>
      <c r="M189" s="47"/>
      <c r="N189" s="47"/>
      <c r="O189" s="47"/>
      <c r="P189" s="47"/>
      <c r="Q189" s="47"/>
      <c r="R189" s="47"/>
      <c r="S189" s="47"/>
      <c r="T189" s="47"/>
      <c r="U189" s="47"/>
      <c r="V189" s="47"/>
      <c r="W189" s="47"/>
      <c r="Z189" s="1"/>
    </row>
    <row r="190" spans="1:26" x14ac:dyDescent="0.25">
      <c r="A190" s="2"/>
      <c r="B190" s="47"/>
      <c r="C190" s="47"/>
      <c r="D190" s="47"/>
      <c r="E190" s="47"/>
      <c r="F190" s="47"/>
      <c r="G190" s="112"/>
      <c r="H190" s="16"/>
      <c r="I190" s="47"/>
      <c r="J190" s="47"/>
      <c r="K190" s="47"/>
      <c r="L190" s="47"/>
      <c r="M190" s="47"/>
      <c r="N190" s="47"/>
      <c r="O190" s="47"/>
      <c r="P190" s="47"/>
      <c r="Q190" s="47"/>
      <c r="R190" s="47"/>
      <c r="S190" s="47"/>
      <c r="T190" s="47"/>
      <c r="U190" s="47"/>
      <c r="V190" s="47"/>
      <c r="W190" s="47"/>
      <c r="Z190" s="1"/>
    </row>
    <row r="191" spans="1:26" x14ac:dyDescent="0.25">
      <c r="A191" s="2"/>
      <c r="B191" s="47"/>
      <c r="C191" s="47"/>
      <c r="D191" s="47"/>
      <c r="E191" s="47"/>
      <c r="F191" s="47"/>
      <c r="G191" s="112"/>
      <c r="H191" s="16"/>
      <c r="I191" s="47"/>
      <c r="J191" s="47"/>
      <c r="K191" s="47"/>
      <c r="L191" s="47"/>
      <c r="M191" s="47"/>
      <c r="N191" s="47"/>
      <c r="O191" s="47"/>
      <c r="P191" s="47"/>
      <c r="Q191" s="47"/>
      <c r="R191" s="47"/>
      <c r="S191" s="47"/>
      <c r="T191" s="47"/>
      <c r="U191" s="47"/>
      <c r="V191" s="47"/>
      <c r="W191" s="47"/>
      <c r="Z191" s="1"/>
    </row>
    <row r="192" spans="1:26" x14ac:dyDescent="0.25">
      <c r="A192" s="2"/>
      <c r="B192" s="47"/>
      <c r="C192" s="47"/>
      <c r="D192" s="47"/>
      <c r="E192" s="47"/>
      <c r="F192" s="47"/>
      <c r="G192" s="112"/>
      <c r="H192" s="16"/>
      <c r="I192" s="47"/>
      <c r="J192" s="47"/>
      <c r="K192" s="47"/>
      <c r="L192" s="47"/>
      <c r="M192" s="47"/>
      <c r="N192" s="47"/>
      <c r="O192" s="47"/>
      <c r="P192" s="47"/>
      <c r="Q192" s="47"/>
      <c r="R192" s="47"/>
      <c r="S192" s="47"/>
      <c r="T192" s="47"/>
      <c r="U192" s="47"/>
      <c r="V192" s="47"/>
      <c r="W192" s="47"/>
      <c r="Z192" s="1"/>
    </row>
    <row r="193" spans="1:26" x14ac:dyDescent="0.25">
      <c r="A193" s="2"/>
      <c r="B193" s="47"/>
      <c r="C193" s="47"/>
      <c r="D193" s="47"/>
      <c r="E193" s="47"/>
      <c r="F193" s="47"/>
      <c r="G193" s="112"/>
      <c r="H193" s="16"/>
      <c r="I193" s="47"/>
      <c r="J193" s="47"/>
      <c r="K193" s="47"/>
      <c r="L193" s="47"/>
      <c r="M193" s="47"/>
      <c r="N193" s="47"/>
      <c r="O193" s="47"/>
      <c r="P193" s="47"/>
      <c r="Q193" s="47"/>
      <c r="R193" s="47"/>
      <c r="S193" s="47"/>
      <c r="T193" s="47"/>
      <c r="U193" s="47"/>
      <c r="V193" s="47"/>
      <c r="W193" s="47"/>
      <c r="Z193" s="1"/>
    </row>
    <row r="194" spans="1:26" x14ac:dyDescent="0.25">
      <c r="A194" s="2"/>
      <c r="B194" s="47"/>
      <c r="C194" s="47"/>
      <c r="D194" s="47"/>
      <c r="E194" s="47"/>
      <c r="F194" s="47"/>
      <c r="G194" s="112"/>
      <c r="H194" s="16"/>
      <c r="I194" s="47"/>
      <c r="J194" s="47"/>
      <c r="K194" s="47"/>
      <c r="L194" s="47"/>
      <c r="M194" s="47"/>
      <c r="N194" s="47"/>
      <c r="O194" s="47"/>
      <c r="P194" s="47"/>
      <c r="Q194" s="47"/>
      <c r="R194" s="47"/>
      <c r="S194" s="47"/>
      <c r="T194" s="47"/>
      <c r="U194" s="47"/>
      <c r="V194" s="47"/>
      <c r="W194" s="47"/>
      <c r="Z194" s="1"/>
    </row>
    <row r="195" spans="1:26" x14ac:dyDescent="0.25">
      <c r="A195" s="2"/>
      <c r="B195" s="47"/>
      <c r="C195" s="47"/>
      <c r="D195" s="47"/>
      <c r="E195" s="47"/>
      <c r="F195" s="47"/>
      <c r="G195" s="112"/>
      <c r="H195" s="16"/>
      <c r="I195" s="47"/>
      <c r="J195" s="47"/>
      <c r="K195" s="47"/>
      <c r="L195" s="47"/>
      <c r="M195" s="47"/>
      <c r="N195" s="47"/>
      <c r="O195" s="47"/>
      <c r="P195" s="47"/>
      <c r="Q195" s="47"/>
      <c r="R195" s="47"/>
      <c r="S195" s="47"/>
      <c r="T195" s="47"/>
      <c r="U195" s="47"/>
      <c r="V195" s="47"/>
      <c r="W195" s="47"/>
      <c r="Z195" s="1"/>
    </row>
    <row r="196" spans="1:26" x14ac:dyDescent="0.25">
      <c r="A196" s="2"/>
      <c r="B196" s="47"/>
      <c r="C196" s="47"/>
      <c r="D196" s="47"/>
      <c r="E196" s="47"/>
      <c r="F196" s="47"/>
      <c r="G196" s="112"/>
      <c r="H196" s="16"/>
      <c r="I196" s="47"/>
      <c r="J196" s="47"/>
      <c r="K196" s="47"/>
      <c r="L196" s="47"/>
      <c r="M196" s="47"/>
      <c r="N196" s="47"/>
      <c r="O196" s="47"/>
      <c r="P196" s="47"/>
      <c r="Q196" s="47"/>
      <c r="R196" s="47"/>
      <c r="S196" s="47"/>
      <c r="T196" s="47"/>
      <c r="U196" s="47"/>
      <c r="V196" s="47"/>
      <c r="W196" s="47"/>
      <c r="Z196" s="1"/>
    </row>
    <row r="197" spans="1:26" x14ac:dyDescent="0.25">
      <c r="A197" s="2"/>
      <c r="B197" s="47"/>
      <c r="C197" s="47"/>
      <c r="D197" s="47"/>
      <c r="E197" s="47"/>
      <c r="F197" s="47"/>
      <c r="G197" s="112"/>
      <c r="H197" s="16"/>
      <c r="I197" s="47"/>
      <c r="J197" s="47"/>
      <c r="K197" s="47"/>
      <c r="L197" s="47"/>
      <c r="M197" s="47"/>
      <c r="N197" s="47"/>
      <c r="O197" s="47"/>
      <c r="P197" s="47"/>
      <c r="Q197" s="47"/>
      <c r="R197" s="47"/>
      <c r="S197" s="47"/>
      <c r="T197" s="47"/>
      <c r="U197" s="47"/>
      <c r="V197" s="47"/>
      <c r="W197" s="47"/>
      <c r="Z197" s="1"/>
    </row>
    <row r="198" spans="1:26" x14ac:dyDescent="0.25">
      <c r="A198" s="2"/>
      <c r="B198" s="47"/>
      <c r="C198" s="47"/>
      <c r="D198" s="47"/>
      <c r="E198" s="47"/>
      <c r="F198" s="47"/>
      <c r="G198" s="112"/>
      <c r="H198" s="16"/>
      <c r="I198" s="47"/>
      <c r="J198" s="47"/>
      <c r="K198" s="47"/>
      <c r="L198" s="47"/>
      <c r="M198" s="47"/>
      <c r="N198" s="47"/>
      <c r="O198" s="47"/>
      <c r="P198" s="47"/>
      <c r="Q198" s="47"/>
      <c r="R198" s="47"/>
      <c r="S198" s="47"/>
      <c r="T198" s="47"/>
      <c r="U198" s="47"/>
      <c r="V198" s="47"/>
      <c r="W198" s="47"/>
      <c r="Z198" s="1"/>
    </row>
    <row r="199" spans="1:26" x14ac:dyDescent="0.25">
      <c r="A199" s="2"/>
      <c r="B199" s="47"/>
      <c r="C199" s="47"/>
      <c r="D199" s="47"/>
      <c r="E199" s="47"/>
      <c r="F199" s="47"/>
      <c r="G199" s="112"/>
      <c r="H199" s="16"/>
      <c r="I199" s="47"/>
      <c r="J199" s="47"/>
      <c r="K199" s="47"/>
      <c r="L199" s="47"/>
      <c r="M199" s="47"/>
      <c r="N199" s="47"/>
      <c r="O199" s="47"/>
      <c r="P199" s="47"/>
      <c r="Q199" s="47"/>
      <c r="R199" s="47"/>
      <c r="S199" s="47"/>
      <c r="T199" s="47"/>
      <c r="U199" s="47"/>
      <c r="V199" s="47"/>
      <c r="W199" s="47"/>
      <c r="Z199" s="1"/>
    </row>
    <row r="200" spans="1:26" x14ac:dyDescent="0.25">
      <c r="A200" s="2"/>
      <c r="B200" s="47"/>
      <c r="C200" s="47"/>
      <c r="D200" s="47"/>
      <c r="E200" s="47"/>
      <c r="F200" s="47"/>
      <c r="G200" s="112"/>
      <c r="H200" s="16"/>
      <c r="I200" s="47"/>
      <c r="J200" s="47"/>
      <c r="K200" s="47"/>
      <c r="L200" s="47"/>
      <c r="M200" s="47"/>
      <c r="N200" s="47"/>
      <c r="O200" s="47"/>
      <c r="P200" s="47"/>
      <c r="Q200" s="47"/>
      <c r="R200" s="47"/>
      <c r="S200" s="47"/>
      <c r="T200" s="47"/>
      <c r="U200" s="47"/>
      <c r="V200" s="47"/>
      <c r="W200" s="47"/>
      <c r="Z200" s="1"/>
    </row>
    <row r="201" spans="1:26" x14ac:dyDescent="0.25">
      <c r="A201" s="2"/>
      <c r="B201" s="47"/>
      <c r="C201" s="47"/>
      <c r="D201" s="47"/>
      <c r="E201" s="47"/>
      <c r="F201" s="47"/>
      <c r="G201" s="112"/>
      <c r="H201" s="16"/>
      <c r="I201" s="47"/>
      <c r="J201" s="47"/>
      <c r="K201" s="47"/>
      <c r="L201" s="47"/>
      <c r="M201" s="47"/>
      <c r="N201" s="47"/>
      <c r="O201" s="47"/>
      <c r="P201" s="47"/>
      <c r="Q201" s="47"/>
      <c r="R201" s="47"/>
      <c r="S201" s="47"/>
      <c r="T201" s="47"/>
      <c r="U201" s="47"/>
      <c r="V201" s="47"/>
      <c r="W201" s="47"/>
      <c r="Z201" s="1"/>
    </row>
    <row r="202" spans="1:26" x14ac:dyDescent="0.25">
      <c r="A202" s="2"/>
      <c r="B202" s="47"/>
      <c r="C202" s="47"/>
      <c r="D202" s="47"/>
      <c r="E202" s="47"/>
      <c r="F202" s="47"/>
      <c r="G202" s="112"/>
      <c r="H202" s="16"/>
      <c r="I202" s="47"/>
      <c r="J202" s="47"/>
      <c r="K202" s="47"/>
      <c r="L202" s="47"/>
      <c r="M202" s="47"/>
      <c r="N202" s="47"/>
      <c r="O202" s="47"/>
      <c r="P202" s="47"/>
      <c r="Q202" s="47"/>
      <c r="R202" s="47"/>
      <c r="S202" s="47"/>
      <c r="T202" s="47"/>
      <c r="U202" s="47"/>
      <c r="V202" s="47"/>
      <c r="W202" s="47"/>
      <c r="Z202" s="1"/>
    </row>
    <row r="203" spans="1:26" x14ac:dyDescent="0.25">
      <c r="A203" s="2"/>
      <c r="B203" s="47"/>
      <c r="C203" s="47"/>
      <c r="D203" s="47"/>
      <c r="E203" s="47"/>
      <c r="F203" s="47"/>
      <c r="G203" s="112"/>
      <c r="H203" s="16"/>
      <c r="I203" s="47"/>
      <c r="J203" s="47"/>
      <c r="K203" s="47"/>
      <c r="L203" s="47"/>
      <c r="M203" s="47"/>
      <c r="N203" s="47"/>
      <c r="O203" s="47"/>
      <c r="P203" s="47"/>
      <c r="Q203" s="47"/>
      <c r="R203" s="47"/>
      <c r="S203" s="47"/>
      <c r="T203" s="47"/>
      <c r="U203" s="47"/>
      <c r="V203" s="47"/>
      <c r="W203" s="47"/>
      <c r="Z203" s="1"/>
    </row>
    <row r="204" spans="1:26" x14ac:dyDescent="0.25">
      <c r="A204" s="2"/>
      <c r="B204" s="47"/>
      <c r="C204" s="47"/>
      <c r="D204" s="47"/>
      <c r="E204" s="47"/>
      <c r="F204" s="47"/>
      <c r="G204" s="112"/>
      <c r="H204" s="16"/>
      <c r="I204" s="47"/>
      <c r="J204" s="47"/>
      <c r="K204" s="47"/>
      <c r="L204" s="47"/>
      <c r="M204" s="47"/>
      <c r="N204" s="47"/>
      <c r="O204" s="47"/>
      <c r="P204" s="47"/>
      <c r="Q204" s="47"/>
      <c r="R204" s="47"/>
      <c r="S204" s="47"/>
      <c r="T204" s="47"/>
      <c r="U204" s="47"/>
      <c r="V204" s="47"/>
      <c r="W204" s="47"/>
      <c r="Z204" s="1"/>
    </row>
    <row r="205" spans="1:26" x14ac:dyDescent="0.25">
      <c r="A205" s="2"/>
      <c r="B205" s="47"/>
      <c r="C205" s="47"/>
      <c r="D205" s="47"/>
      <c r="E205" s="47"/>
      <c r="F205" s="47"/>
      <c r="G205" s="112"/>
      <c r="H205" s="16"/>
      <c r="I205" s="47"/>
      <c r="J205" s="47"/>
      <c r="K205" s="47"/>
      <c r="L205" s="47"/>
      <c r="M205" s="47"/>
      <c r="N205" s="47"/>
      <c r="O205" s="47"/>
      <c r="P205" s="47"/>
      <c r="Q205" s="47"/>
      <c r="R205" s="47"/>
      <c r="S205" s="47"/>
      <c r="T205" s="47"/>
      <c r="U205" s="47"/>
      <c r="V205" s="47"/>
      <c r="W205" s="47"/>
      <c r="Z205" s="1"/>
    </row>
    <row r="206" spans="1:26" x14ac:dyDescent="0.25">
      <c r="A206" s="2"/>
      <c r="B206" s="47"/>
      <c r="C206" s="47"/>
      <c r="D206" s="47"/>
      <c r="E206" s="47"/>
      <c r="F206" s="47"/>
      <c r="G206" s="112"/>
      <c r="H206" s="16"/>
      <c r="I206" s="47"/>
      <c r="J206" s="47"/>
      <c r="K206" s="47"/>
      <c r="L206" s="47"/>
      <c r="M206" s="47"/>
      <c r="N206" s="47"/>
      <c r="O206" s="47"/>
      <c r="P206" s="47"/>
      <c r="Q206" s="47"/>
      <c r="R206" s="47"/>
      <c r="S206" s="47"/>
      <c r="T206" s="47"/>
      <c r="U206" s="47"/>
      <c r="V206" s="47"/>
      <c r="W206" s="47"/>
      <c r="Z206" s="1"/>
    </row>
    <row r="207" spans="1:26" x14ac:dyDescent="0.25">
      <c r="A207" s="2"/>
      <c r="B207" s="47"/>
      <c r="C207" s="47"/>
      <c r="D207" s="47"/>
      <c r="E207" s="47"/>
      <c r="F207" s="47"/>
      <c r="G207" s="112"/>
      <c r="H207" s="16"/>
      <c r="I207" s="47"/>
      <c r="J207" s="47"/>
      <c r="K207" s="47"/>
      <c r="L207" s="47"/>
      <c r="M207" s="47"/>
      <c r="N207" s="47"/>
      <c r="O207" s="47"/>
      <c r="P207" s="47"/>
      <c r="Q207" s="47"/>
      <c r="R207" s="47"/>
      <c r="S207" s="47"/>
      <c r="T207" s="47"/>
      <c r="U207" s="47"/>
      <c r="V207" s="47"/>
      <c r="W207" s="47"/>
      <c r="Z207" s="1"/>
    </row>
    <row r="208" spans="1:26" x14ac:dyDescent="0.25">
      <c r="A208" s="2"/>
      <c r="B208" s="47"/>
      <c r="C208" s="47"/>
      <c r="D208" s="47"/>
      <c r="E208" s="47"/>
      <c r="F208" s="47"/>
      <c r="G208" s="112"/>
      <c r="H208" s="16"/>
      <c r="I208" s="47"/>
      <c r="J208" s="47"/>
      <c r="K208" s="47"/>
      <c r="L208" s="47"/>
      <c r="M208" s="47"/>
      <c r="N208" s="47"/>
      <c r="O208" s="47"/>
      <c r="P208" s="47"/>
      <c r="Q208" s="47"/>
      <c r="R208" s="47"/>
      <c r="S208" s="47"/>
      <c r="T208" s="47"/>
      <c r="U208" s="47"/>
      <c r="V208" s="47"/>
      <c r="W208" s="47"/>
      <c r="Z208" s="1"/>
    </row>
    <row r="209" spans="1:26" x14ac:dyDescent="0.25">
      <c r="A209" s="2"/>
      <c r="B209" s="47"/>
      <c r="C209" s="47"/>
      <c r="D209" s="47"/>
      <c r="E209" s="47"/>
      <c r="F209" s="47"/>
      <c r="G209" s="112"/>
      <c r="H209" s="16"/>
      <c r="I209" s="47"/>
      <c r="J209" s="47"/>
      <c r="K209" s="47"/>
      <c r="L209" s="47"/>
      <c r="M209" s="47"/>
      <c r="N209" s="47"/>
      <c r="O209" s="47"/>
      <c r="P209" s="47"/>
      <c r="Q209" s="47"/>
      <c r="R209" s="47"/>
      <c r="S209" s="47"/>
      <c r="T209" s="47"/>
      <c r="U209" s="47"/>
      <c r="V209" s="47"/>
      <c r="W209" s="47"/>
      <c r="Z209" s="1"/>
    </row>
    <row r="210" spans="1:26" x14ac:dyDescent="0.25">
      <c r="A210" s="2"/>
      <c r="B210" s="47"/>
      <c r="C210" s="47"/>
      <c r="D210" s="47"/>
      <c r="E210" s="47"/>
      <c r="F210" s="47"/>
      <c r="G210" s="112"/>
      <c r="H210" s="16"/>
      <c r="I210" s="47"/>
      <c r="J210" s="47"/>
      <c r="K210" s="47"/>
      <c r="L210" s="47"/>
      <c r="M210" s="47"/>
      <c r="N210" s="47"/>
      <c r="O210" s="47"/>
      <c r="P210" s="47"/>
      <c r="Q210" s="47"/>
      <c r="R210" s="47"/>
      <c r="S210" s="47"/>
      <c r="T210" s="47"/>
      <c r="U210" s="47"/>
      <c r="V210" s="47"/>
      <c r="W210" s="47"/>
      <c r="Z210" s="1"/>
    </row>
    <row r="211" spans="1:26" x14ac:dyDescent="0.25">
      <c r="A211" s="2"/>
      <c r="B211" s="47"/>
      <c r="C211" s="47"/>
      <c r="D211" s="47"/>
      <c r="E211" s="47"/>
      <c r="F211" s="47"/>
      <c r="G211" s="112"/>
      <c r="H211" s="16"/>
      <c r="I211" s="47"/>
      <c r="J211" s="47"/>
      <c r="K211" s="47"/>
      <c r="L211" s="47"/>
      <c r="M211" s="47"/>
      <c r="N211" s="47"/>
      <c r="O211" s="47"/>
      <c r="P211" s="47"/>
      <c r="Q211" s="47"/>
      <c r="R211" s="47"/>
      <c r="S211" s="47"/>
      <c r="T211" s="47"/>
      <c r="U211" s="47"/>
      <c r="V211" s="47"/>
      <c r="W211" s="47"/>
      <c r="Z211" s="1"/>
    </row>
    <row r="212" spans="1:26" x14ac:dyDescent="0.25">
      <c r="A212" s="2"/>
      <c r="B212" s="47"/>
      <c r="C212" s="47"/>
      <c r="D212" s="47"/>
      <c r="E212" s="47"/>
      <c r="F212" s="47"/>
      <c r="G212" s="112"/>
      <c r="H212" s="16"/>
      <c r="I212" s="47"/>
      <c r="J212" s="47"/>
      <c r="K212" s="47"/>
      <c r="L212" s="47"/>
      <c r="M212" s="47"/>
      <c r="N212" s="47"/>
      <c r="O212" s="47"/>
      <c r="P212" s="47"/>
      <c r="Q212" s="47"/>
      <c r="R212" s="47"/>
      <c r="S212" s="47"/>
      <c r="T212" s="47"/>
      <c r="U212" s="47"/>
      <c r="V212" s="47"/>
      <c r="W212" s="47"/>
      <c r="Z212" s="1"/>
    </row>
    <row r="213" spans="1:26" x14ac:dyDescent="0.25">
      <c r="A213" s="2"/>
      <c r="B213" s="47"/>
      <c r="C213" s="47"/>
      <c r="D213" s="47"/>
      <c r="E213" s="47"/>
      <c r="F213" s="47"/>
      <c r="G213" s="112"/>
      <c r="H213" s="16"/>
      <c r="I213" s="47"/>
      <c r="J213" s="47"/>
      <c r="K213" s="47"/>
      <c r="L213" s="47"/>
      <c r="M213" s="47"/>
      <c r="N213" s="47"/>
      <c r="O213" s="47"/>
      <c r="P213" s="47"/>
      <c r="Q213" s="47"/>
      <c r="R213" s="47"/>
      <c r="S213" s="47"/>
      <c r="T213" s="47"/>
      <c r="U213" s="47"/>
      <c r="V213" s="47"/>
      <c r="W213" s="47"/>
      <c r="Z213" s="1"/>
    </row>
    <row r="214" spans="1:26" x14ac:dyDescent="0.25">
      <c r="A214" s="2"/>
      <c r="B214" s="47"/>
      <c r="C214" s="47"/>
      <c r="D214" s="47"/>
      <c r="E214" s="47"/>
      <c r="F214" s="47"/>
      <c r="G214" s="112"/>
      <c r="H214" s="16"/>
      <c r="I214" s="47"/>
      <c r="J214" s="47"/>
      <c r="K214" s="47"/>
      <c r="L214" s="47"/>
      <c r="M214" s="47"/>
      <c r="N214" s="47"/>
      <c r="O214" s="47"/>
      <c r="P214" s="47"/>
      <c r="Q214" s="47"/>
      <c r="R214" s="47"/>
      <c r="S214" s="47"/>
      <c r="T214" s="47"/>
      <c r="U214" s="47"/>
      <c r="V214" s="47"/>
      <c r="W214" s="47"/>
      <c r="Z214" s="1"/>
    </row>
    <row r="215" spans="1:26" x14ac:dyDescent="0.25">
      <c r="A215" s="2"/>
      <c r="B215" s="47"/>
      <c r="C215" s="47"/>
      <c r="D215" s="47"/>
      <c r="E215" s="47"/>
      <c r="F215" s="47"/>
      <c r="G215" s="112"/>
      <c r="H215" s="16"/>
      <c r="I215" s="47"/>
      <c r="J215" s="47"/>
      <c r="K215" s="47"/>
      <c r="L215" s="47"/>
      <c r="M215" s="47"/>
      <c r="N215" s="47"/>
      <c r="O215" s="47"/>
      <c r="P215" s="47"/>
      <c r="Q215" s="47"/>
      <c r="R215" s="47"/>
      <c r="S215" s="47"/>
      <c r="T215" s="47"/>
      <c r="U215" s="47"/>
      <c r="V215" s="47"/>
      <c r="W215" s="47"/>
      <c r="Z215" s="1"/>
    </row>
    <row r="216" spans="1:26" x14ac:dyDescent="0.25">
      <c r="A216" s="2"/>
      <c r="B216" s="47"/>
      <c r="C216" s="47"/>
      <c r="D216" s="47"/>
      <c r="E216" s="47"/>
      <c r="F216" s="47"/>
      <c r="G216" s="112"/>
      <c r="H216" s="16"/>
      <c r="I216" s="47"/>
      <c r="J216" s="47"/>
      <c r="K216" s="47"/>
      <c r="L216" s="47"/>
      <c r="M216" s="47"/>
      <c r="N216" s="47"/>
      <c r="O216" s="47"/>
      <c r="P216" s="47"/>
      <c r="Q216" s="47"/>
      <c r="R216" s="47"/>
      <c r="S216" s="47"/>
      <c r="T216" s="47"/>
      <c r="U216" s="47"/>
      <c r="V216" s="47"/>
      <c r="W216" s="47"/>
      <c r="Z216" s="1"/>
    </row>
    <row r="217" spans="1:26" x14ac:dyDescent="0.25">
      <c r="A217" s="2"/>
      <c r="B217" s="47"/>
      <c r="C217" s="47"/>
      <c r="D217" s="47"/>
      <c r="E217" s="47"/>
      <c r="F217" s="47"/>
      <c r="G217" s="112"/>
      <c r="H217" s="16"/>
      <c r="I217" s="47"/>
      <c r="J217" s="47"/>
      <c r="K217" s="47"/>
      <c r="L217" s="47"/>
      <c r="M217" s="47"/>
      <c r="N217" s="47"/>
      <c r="O217" s="47"/>
      <c r="P217" s="47"/>
      <c r="Q217" s="47"/>
      <c r="R217" s="47"/>
      <c r="S217" s="47"/>
      <c r="T217" s="47"/>
      <c r="U217" s="47"/>
      <c r="V217" s="47"/>
      <c r="W217" s="47"/>
      <c r="Z217" s="1"/>
    </row>
    <row r="218" spans="1:26" x14ac:dyDescent="0.25">
      <c r="A218" s="2"/>
      <c r="B218" s="47"/>
      <c r="C218" s="47"/>
      <c r="D218" s="47"/>
      <c r="E218" s="47"/>
      <c r="F218" s="47"/>
      <c r="G218" s="112"/>
      <c r="H218" s="16"/>
      <c r="I218" s="47"/>
      <c r="J218" s="47"/>
      <c r="K218" s="47"/>
      <c r="L218" s="47"/>
      <c r="M218" s="47"/>
      <c r="N218" s="47"/>
      <c r="O218" s="47"/>
      <c r="P218" s="47"/>
      <c r="Q218" s="47"/>
      <c r="R218" s="47"/>
      <c r="S218" s="47"/>
      <c r="T218" s="47"/>
      <c r="U218" s="47"/>
      <c r="V218" s="47"/>
      <c r="W218" s="47"/>
      <c r="Z218" s="1"/>
    </row>
    <row r="219" spans="1:26" x14ac:dyDescent="0.25">
      <c r="A219" s="2"/>
      <c r="B219" s="47"/>
      <c r="C219" s="47"/>
      <c r="D219" s="47"/>
      <c r="E219" s="47"/>
      <c r="F219" s="47"/>
      <c r="G219" s="112"/>
      <c r="H219" s="16"/>
      <c r="I219" s="47"/>
      <c r="J219" s="47"/>
      <c r="K219" s="47"/>
      <c r="L219" s="47"/>
      <c r="M219" s="47"/>
      <c r="N219" s="47"/>
      <c r="O219" s="47"/>
      <c r="P219" s="47"/>
      <c r="Q219" s="47"/>
      <c r="R219" s="47"/>
      <c r="S219" s="47"/>
      <c r="T219" s="47"/>
      <c r="U219" s="47"/>
      <c r="V219" s="47"/>
      <c r="W219" s="47"/>
      <c r="Z219" s="1"/>
    </row>
    <row r="220" spans="1:26" x14ac:dyDescent="0.25">
      <c r="A220" s="2"/>
      <c r="B220" s="47"/>
      <c r="C220" s="47"/>
      <c r="D220" s="47"/>
      <c r="E220" s="47"/>
      <c r="F220" s="47"/>
      <c r="G220" s="112"/>
      <c r="H220" s="16"/>
      <c r="I220" s="47"/>
      <c r="J220" s="47"/>
      <c r="K220" s="47"/>
      <c r="L220" s="47"/>
      <c r="M220" s="47"/>
      <c r="N220" s="47"/>
      <c r="O220" s="47"/>
      <c r="P220" s="47"/>
      <c r="Q220" s="47"/>
      <c r="R220" s="47"/>
      <c r="S220" s="47"/>
      <c r="T220" s="47"/>
      <c r="U220" s="47"/>
      <c r="V220" s="47"/>
      <c r="W220" s="47"/>
      <c r="Z220" s="1"/>
    </row>
    <row r="221" spans="1:26" x14ac:dyDescent="0.25">
      <c r="A221" s="2"/>
      <c r="B221" s="47"/>
      <c r="C221" s="47"/>
      <c r="D221" s="47"/>
      <c r="E221" s="47"/>
      <c r="F221" s="47"/>
      <c r="G221" s="112"/>
      <c r="H221" s="16"/>
      <c r="I221" s="47"/>
      <c r="J221" s="47"/>
      <c r="K221" s="47"/>
      <c r="L221" s="47"/>
      <c r="M221" s="47"/>
      <c r="N221" s="47"/>
      <c r="O221" s="47"/>
      <c r="P221" s="47"/>
      <c r="Q221" s="47"/>
      <c r="R221" s="47"/>
      <c r="S221" s="47"/>
      <c r="T221" s="47"/>
      <c r="U221" s="47"/>
      <c r="V221" s="47"/>
      <c r="W221" s="47"/>
      <c r="Z221" s="1"/>
    </row>
    <row r="222" spans="1:26" x14ac:dyDescent="0.25">
      <c r="A222" s="2"/>
      <c r="B222" s="47"/>
      <c r="C222" s="47"/>
      <c r="D222" s="47"/>
      <c r="E222" s="47"/>
      <c r="F222" s="47"/>
      <c r="G222" s="112"/>
      <c r="H222" s="16"/>
      <c r="I222" s="47"/>
      <c r="J222" s="47"/>
      <c r="K222" s="47"/>
      <c r="L222" s="47"/>
      <c r="M222" s="47"/>
      <c r="N222" s="47"/>
      <c r="O222" s="47"/>
      <c r="P222" s="47"/>
      <c r="Q222" s="47"/>
      <c r="R222" s="47"/>
      <c r="S222" s="47"/>
      <c r="T222" s="47"/>
      <c r="U222" s="47"/>
      <c r="V222" s="47"/>
      <c r="W222" s="47"/>
      <c r="Z222" s="1"/>
    </row>
    <row r="223" spans="1:26" x14ac:dyDescent="0.25">
      <c r="A223" s="2"/>
      <c r="B223" s="47"/>
      <c r="C223" s="47"/>
      <c r="D223" s="47"/>
      <c r="E223" s="47"/>
      <c r="F223" s="47"/>
      <c r="G223" s="112"/>
      <c r="H223" s="16"/>
      <c r="I223" s="47"/>
      <c r="J223" s="47"/>
      <c r="K223" s="47"/>
      <c r="L223" s="47"/>
      <c r="M223" s="47"/>
      <c r="N223" s="47"/>
      <c r="O223" s="47"/>
      <c r="P223" s="47"/>
      <c r="Q223" s="47"/>
      <c r="R223" s="47"/>
      <c r="S223" s="47"/>
      <c r="T223" s="47"/>
      <c r="U223" s="47"/>
      <c r="V223" s="47"/>
      <c r="W223" s="47"/>
      <c r="Z223" s="1"/>
    </row>
    <row r="224" spans="1:26" x14ac:dyDescent="0.25">
      <c r="A224" s="2"/>
      <c r="B224" s="47"/>
      <c r="C224" s="47"/>
      <c r="D224" s="47"/>
      <c r="E224" s="47"/>
      <c r="F224" s="47"/>
      <c r="G224" s="112"/>
      <c r="H224" s="16"/>
      <c r="I224" s="47"/>
      <c r="J224" s="47"/>
      <c r="K224" s="47"/>
      <c r="L224" s="47"/>
      <c r="M224" s="47"/>
      <c r="N224" s="47"/>
      <c r="O224" s="47"/>
      <c r="P224" s="47"/>
      <c r="Q224" s="47"/>
      <c r="R224" s="47"/>
      <c r="S224" s="47"/>
      <c r="T224" s="47"/>
      <c r="U224" s="47"/>
      <c r="V224" s="47"/>
      <c r="W224" s="47"/>
      <c r="Z224" s="1"/>
    </row>
    <row r="225" spans="1:26" x14ac:dyDescent="0.25">
      <c r="A225" s="3"/>
      <c r="Z225" s="1"/>
    </row>
    <row r="226" spans="1:26" x14ac:dyDescent="0.25">
      <c r="A226" s="3"/>
      <c r="Z226" s="1"/>
    </row>
    <row r="227" spans="1:26" x14ac:dyDescent="0.25">
      <c r="A227" s="3"/>
      <c r="Z227" s="1"/>
    </row>
    <row r="228" spans="1:26" x14ac:dyDescent="0.25">
      <c r="A228" s="3"/>
      <c r="Z228" s="1"/>
    </row>
    <row r="229" spans="1:26" x14ac:dyDescent="0.25">
      <c r="A229" s="3"/>
      <c r="Z229" s="1"/>
    </row>
    <row r="230" spans="1:26" x14ac:dyDescent="0.25">
      <c r="A230" s="3"/>
      <c r="Z230" s="1"/>
    </row>
    <row r="231" spans="1:26" x14ac:dyDescent="0.25">
      <c r="A231" s="3"/>
      <c r="Z231" s="1"/>
    </row>
    <row r="232" spans="1:26" x14ac:dyDescent="0.25">
      <c r="A232" s="3"/>
      <c r="Z232" s="1"/>
    </row>
    <row r="233" spans="1:26" x14ac:dyDescent="0.25">
      <c r="Z233" s="1"/>
    </row>
    <row r="234" spans="1:26" x14ac:dyDescent="0.25">
      <c r="Z234" s="1"/>
    </row>
    <row r="235" spans="1:26" x14ac:dyDescent="0.25">
      <c r="Z235" s="1"/>
    </row>
    <row r="236" spans="1:26" x14ac:dyDescent="0.25">
      <c r="Z236" s="1"/>
    </row>
    <row r="237" spans="1:26" x14ac:dyDescent="0.25">
      <c r="Z237" s="1"/>
    </row>
    <row r="238" spans="1:26" x14ac:dyDescent="0.25">
      <c r="Z238" s="1"/>
    </row>
  </sheetData>
  <autoFilter ref="B2:X163" xr:uid="{3BED2C33-1F51-47FD-9E42-1693C144DAF3}"/>
  <phoneticPr fontId="4" type="noConversion"/>
  <dataValidations count="1">
    <dataValidation type="list" allowBlank="1" showInputMessage="1" showErrorMessage="1" sqref="G3:G139" xr:uid="{F41BCE44-A1A4-4EE3-A0F0-3990B8DAED78}">
      <formula1>$XFD$3:$XFD$4</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landscape" horizontalDpi="4294967293" r:id="rId1"/>
  <colBreaks count="1" manualBreakCount="1">
    <brk id="23"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Wprowadzono niewłaściwe dane" error="Proszę wybrać dane z listy rozwijanej" xr:uid="{27B2A0AD-EB59-4BF9-98EE-A7FF800140F0}">
          <x14:formula1>
            <xm:f>('Założenia - koszty'!$D$12:$H$12)</xm:f>
          </x14:formula1>
          <xm:sqref>W140:W162</xm:sqref>
        </x14:dataValidation>
        <x14:dataValidation type="list" allowBlank="1" showInputMessage="1" showErrorMessage="1" errorTitle="Wprowadzono niewłaściwe dane" error="Proszę wybrać dane z listy rozwijanej" xr:uid="{8AF0B37A-C41F-4E26-AB17-7165555C8E82}">
          <x14:formula1>
            <xm:f>'Założenia - koszty'!$D$12:$G$12</xm:f>
          </x14:formula1>
          <xm:sqref>W3:W139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7CA0-A07A-47AB-8C5C-428C572FAA47}">
  <dimension ref="B1:XFD113"/>
  <sheetViews>
    <sheetView showGridLines="0" topLeftCell="A32" zoomScale="70" zoomScaleNormal="70" workbookViewId="0">
      <selection activeCell="D63" sqref="D63:D70"/>
    </sheetView>
  </sheetViews>
  <sheetFormatPr defaultRowHeight="15" x14ac:dyDescent="0.25"/>
  <cols>
    <col min="2" max="2" width="47.5703125" customWidth="1"/>
    <col min="3" max="3" width="25.140625" customWidth="1"/>
    <col min="4" max="4" width="45.85546875" customWidth="1"/>
    <col min="5" max="5" width="58.7109375" bestFit="1" customWidth="1"/>
    <col min="6" max="6" width="35.85546875" customWidth="1"/>
    <col min="7" max="7" width="19" customWidth="1"/>
    <col min="8" max="10" width="17.28515625" customWidth="1"/>
    <col min="11" max="11" width="16.28515625" customWidth="1"/>
    <col min="12" max="12" width="5.140625" bestFit="1" customWidth="1"/>
    <col min="13" max="16" width="9.42578125" bestFit="1" customWidth="1"/>
    <col min="17" max="17" width="20.42578125" bestFit="1" customWidth="1"/>
    <col min="18" max="18" width="8.85546875" customWidth="1"/>
    <col min="19" max="19" width="26" customWidth="1"/>
    <col min="21" max="21" width="43.85546875" customWidth="1"/>
  </cols>
  <sheetData>
    <row r="1" spans="2:22" s="3" customFormat="1" ht="15" customHeight="1" x14ac:dyDescent="0.25"/>
    <row r="2" spans="2:22" ht="15" customHeight="1" x14ac:dyDescent="0.25">
      <c r="B2" s="85" t="s">
        <v>976</v>
      </c>
      <c r="C2" s="34"/>
      <c r="D2" s="34"/>
      <c r="E2" s="34"/>
      <c r="F2" s="34"/>
      <c r="G2" s="34"/>
      <c r="H2" s="34"/>
      <c r="I2" s="34"/>
      <c r="J2" s="34"/>
      <c r="K2" s="34"/>
      <c r="L2" s="34"/>
      <c r="M2" s="34"/>
      <c r="N2" s="34"/>
      <c r="O2" s="34"/>
      <c r="P2" s="34"/>
      <c r="Q2" s="34"/>
      <c r="R2" s="34"/>
      <c r="S2" s="34"/>
      <c r="T2" s="34"/>
      <c r="U2" s="34"/>
      <c r="V2" s="34"/>
    </row>
    <row r="3" spans="2:22" s="3" customFormat="1" ht="15" customHeight="1" x14ac:dyDescent="0.25">
      <c r="B3" s="33"/>
      <c r="C3" s="33"/>
      <c r="D3" s="33" t="s">
        <v>1024</v>
      </c>
      <c r="E3" s="33" t="s">
        <v>1025</v>
      </c>
      <c r="F3" s="33" t="s">
        <v>1065</v>
      </c>
      <c r="G3" s="34"/>
      <c r="H3" s="34"/>
      <c r="I3" s="34"/>
      <c r="J3" s="34"/>
      <c r="K3" s="34"/>
      <c r="L3" s="34"/>
      <c r="M3" s="34"/>
      <c r="N3" s="34"/>
      <c r="O3" s="34"/>
      <c r="P3" s="34"/>
      <c r="Q3" s="34"/>
      <c r="R3" s="34"/>
      <c r="S3" s="34"/>
      <c r="T3" s="34"/>
      <c r="U3" s="34"/>
      <c r="V3" s="34"/>
    </row>
    <row r="4" spans="2:22" s="3" customFormat="1" ht="15" customHeight="1" x14ac:dyDescent="0.25">
      <c r="B4" s="88" t="s">
        <v>984</v>
      </c>
      <c r="C4" s="87" t="s">
        <v>986</v>
      </c>
      <c r="D4" s="156">
        <v>2.5</v>
      </c>
      <c r="E4" s="156">
        <v>2.5</v>
      </c>
      <c r="F4" s="96" t="s">
        <v>1066</v>
      </c>
      <c r="G4" s="34"/>
      <c r="H4" s="34"/>
      <c r="I4" s="34"/>
      <c r="J4" s="34"/>
      <c r="K4" s="34"/>
      <c r="L4" s="34"/>
      <c r="M4" s="34"/>
      <c r="N4" s="34"/>
      <c r="O4" s="34"/>
      <c r="P4" s="34"/>
      <c r="Q4" s="34"/>
      <c r="R4" s="34"/>
      <c r="S4" s="34"/>
      <c r="T4" s="34"/>
      <c r="U4" s="34"/>
      <c r="V4" s="34"/>
    </row>
    <row r="5" spans="2:22" s="107" customFormat="1" x14ac:dyDescent="0.25">
      <c r="B5" s="93" t="s">
        <v>985</v>
      </c>
      <c r="C5" s="87" t="s">
        <v>986</v>
      </c>
      <c r="D5" s="156">
        <v>3</v>
      </c>
      <c r="E5" s="156">
        <v>3</v>
      </c>
      <c r="F5" s="96" t="s">
        <v>1066</v>
      </c>
      <c r="G5" s="106"/>
      <c r="H5" s="106"/>
      <c r="I5" s="106"/>
      <c r="J5" s="106"/>
      <c r="K5" s="34"/>
      <c r="L5" s="34"/>
      <c r="M5" s="34"/>
      <c r="N5" s="34"/>
      <c r="O5" s="34"/>
      <c r="P5" s="34"/>
      <c r="Q5" s="34"/>
      <c r="R5" s="106"/>
      <c r="S5" s="106"/>
      <c r="T5" s="106"/>
      <c r="U5" s="106"/>
      <c r="V5" s="106"/>
    </row>
    <row r="6" spans="2:22" s="3" customFormat="1" x14ac:dyDescent="0.25">
      <c r="D6" s="35"/>
      <c r="E6" s="34"/>
      <c r="F6" s="106"/>
      <c r="G6" s="106"/>
      <c r="H6" s="34"/>
      <c r="I6" s="34"/>
      <c r="J6" s="34"/>
      <c r="K6" s="34"/>
      <c r="L6" s="34"/>
      <c r="M6" s="34"/>
      <c r="N6" s="34"/>
      <c r="O6" s="34"/>
      <c r="P6" s="34"/>
      <c r="Q6" s="34"/>
      <c r="R6" s="34"/>
      <c r="S6" s="34"/>
      <c r="T6" s="34"/>
      <c r="U6" s="34"/>
      <c r="V6" s="34"/>
    </row>
    <row r="7" spans="2:22" s="3" customFormat="1" x14ac:dyDescent="0.25">
      <c r="B7" s="85" t="s">
        <v>1044</v>
      </c>
      <c r="D7" s="35"/>
      <c r="E7" s="34"/>
      <c r="F7" s="106"/>
      <c r="G7" s="106"/>
      <c r="H7" s="34"/>
      <c r="I7" s="34"/>
      <c r="J7" s="34"/>
      <c r="K7" s="34"/>
      <c r="L7" s="34"/>
      <c r="M7" s="34"/>
      <c r="N7" s="34"/>
      <c r="O7" s="34"/>
      <c r="P7" s="34"/>
      <c r="Q7" s="34"/>
      <c r="R7" s="106"/>
      <c r="S7" s="34"/>
      <c r="T7" s="34"/>
      <c r="U7" s="34"/>
      <c r="V7" s="34"/>
    </row>
    <row r="8" spans="2:22" s="3" customFormat="1" x14ac:dyDescent="0.25">
      <c r="B8" s="33"/>
      <c r="C8" s="33"/>
      <c r="D8" s="33" t="s">
        <v>1042</v>
      </c>
      <c r="E8" s="33" t="s">
        <v>1043</v>
      </c>
      <c r="F8" s="33" t="s">
        <v>989</v>
      </c>
      <c r="G8" s="106"/>
      <c r="H8" s="34"/>
      <c r="I8" s="34"/>
      <c r="J8" s="34"/>
      <c r="K8" s="34"/>
      <c r="L8" s="34"/>
      <c r="M8" s="34"/>
      <c r="N8" s="34"/>
      <c r="O8" s="34"/>
      <c r="P8" s="34"/>
      <c r="Q8" s="34"/>
      <c r="R8" s="34"/>
      <c r="S8" s="34"/>
      <c r="T8" s="34"/>
      <c r="U8" s="34"/>
      <c r="V8" s="34"/>
    </row>
    <row r="9" spans="2:22" s="3" customFormat="1" x14ac:dyDescent="0.25">
      <c r="B9" s="88" t="s">
        <v>1041</v>
      </c>
      <c r="C9" s="87" t="s">
        <v>931</v>
      </c>
      <c r="D9" s="129">
        <v>368750</v>
      </c>
      <c r="E9" s="129">
        <v>442500</v>
      </c>
      <c r="F9" s="128" t="s">
        <v>1063</v>
      </c>
      <c r="G9" s="106"/>
      <c r="H9" s="34"/>
      <c r="I9" s="34"/>
      <c r="J9" s="34"/>
      <c r="K9" s="34"/>
      <c r="L9" s="34"/>
      <c r="M9" s="34"/>
      <c r="N9" s="34"/>
      <c r="O9" s="34"/>
      <c r="P9" s="34"/>
      <c r="Q9" s="34"/>
      <c r="R9" s="106"/>
      <c r="S9" s="34"/>
      <c r="T9" s="34"/>
      <c r="U9" s="34"/>
      <c r="V9" s="34"/>
    </row>
    <row r="10" spans="2:22" s="3" customFormat="1" x14ac:dyDescent="0.25">
      <c r="C10" s="35"/>
      <c r="D10" s="35"/>
      <c r="E10" s="34"/>
      <c r="F10" s="106"/>
      <c r="G10" s="106"/>
      <c r="H10" s="34"/>
      <c r="I10" s="34"/>
      <c r="J10" s="34"/>
      <c r="K10" s="34"/>
      <c r="L10" s="34"/>
      <c r="M10" s="34"/>
      <c r="N10" s="34"/>
      <c r="O10" s="34"/>
      <c r="P10" s="34"/>
      <c r="Q10" s="34"/>
      <c r="R10" s="34"/>
      <c r="S10" s="34"/>
      <c r="T10" s="34"/>
      <c r="U10" s="34"/>
      <c r="V10" s="34"/>
    </row>
    <row r="11" spans="2:22" s="3" customFormat="1" x14ac:dyDescent="0.25">
      <c r="B11" s="85" t="s">
        <v>1023</v>
      </c>
      <c r="C11" s="35"/>
      <c r="D11" s="35"/>
      <c r="E11" s="34"/>
      <c r="F11" s="106"/>
      <c r="G11" s="106"/>
      <c r="H11" s="34"/>
      <c r="I11" s="34"/>
      <c r="J11" s="34"/>
      <c r="K11" s="34"/>
      <c r="L11" s="107"/>
      <c r="M11" s="106"/>
      <c r="N11" s="106"/>
      <c r="O11" s="106"/>
      <c r="P11" s="106"/>
      <c r="Q11" s="106"/>
      <c r="R11" s="106"/>
      <c r="S11" s="34"/>
      <c r="T11" s="34"/>
      <c r="U11" s="34"/>
      <c r="V11" s="34"/>
    </row>
    <row r="12" spans="2:22" ht="24" x14ac:dyDescent="0.25">
      <c r="B12" s="33"/>
      <c r="C12" s="33" t="s">
        <v>977</v>
      </c>
      <c r="D12" s="33" t="s">
        <v>31</v>
      </c>
      <c r="E12" s="33" t="s">
        <v>208</v>
      </c>
      <c r="F12" s="33" t="s">
        <v>1040</v>
      </c>
      <c r="G12" s="33" t="s">
        <v>1067</v>
      </c>
      <c r="H12" s="33" t="s">
        <v>989</v>
      </c>
      <c r="I12" s="34"/>
      <c r="J12" s="34"/>
      <c r="K12" s="34"/>
      <c r="L12" s="34"/>
      <c r="M12" s="34"/>
      <c r="N12" s="34"/>
      <c r="O12" s="34"/>
      <c r="P12" s="34"/>
      <c r="Q12" s="34"/>
      <c r="R12" s="34"/>
      <c r="S12" s="34"/>
      <c r="T12" s="34"/>
      <c r="U12" s="34"/>
      <c r="V12" s="34"/>
    </row>
    <row r="13" spans="2:22" x14ac:dyDescent="0.25">
      <c r="B13" s="88" t="s">
        <v>980</v>
      </c>
      <c r="C13" s="87" t="s">
        <v>978</v>
      </c>
      <c r="D13" s="129">
        <v>178.58</v>
      </c>
      <c r="E13" s="128">
        <v>206.26</v>
      </c>
      <c r="F13" s="128">
        <v>118.16</v>
      </c>
      <c r="G13" s="128">
        <v>188.57</v>
      </c>
      <c r="H13" s="128" t="s">
        <v>1063</v>
      </c>
      <c r="I13" s="34"/>
      <c r="J13" s="34"/>
      <c r="K13" s="34"/>
      <c r="L13" s="107"/>
      <c r="M13" s="106"/>
      <c r="N13" s="106"/>
      <c r="O13" s="106"/>
      <c r="P13" s="106"/>
      <c r="Q13" s="106"/>
      <c r="R13" s="106"/>
      <c r="S13" s="34"/>
      <c r="T13" s="34"/>
      <c r="U13" s="34"/>
      <c r="V13" s="34"/>
    </row>
    <row r="14" spans="2:22" s="3" customFormat="1" x14ac:dyDescent="0.25">
      <c r="B14" s="88" t="s">
        <v>979</v>
      </c>
      <c r="C14" s="87" t="s">
        <v>931</v>
      </c>
      <c r="D14" s="129">
        <v>35000</v>
      </c>
      <c r="E14" s="129">
        <v>35000</v>
      </c>
      <c r="F14" s="129">
        <v>35000</v>
      </c>
      <c r="G14" s="129">
        <v>35000</v>
      </c>
      <c r="H14" s="128" t="s">
        <v>1063</v>
      </c>
      <c r="I14" s="34"/>
      <c r="J14" s="34"/>
      <c r="K14" s="34"/>
      <c r="L14" s="34"/>
      <c r="M14" s="34"/>
      <c r="N14" s="34"/>
      <c r="O14" s="34"/>
      <c r="P14" s="34"/>
      <c r="Q14" s="34"/>
      <c r="R14" s="34"/>
      <c r="S14" s="34"/>
      <c r="T14" s="34"/>
      <c r="U14" s="34"/>
      <c r="V14" s="34"/>
    </row>
    <row r="15" spans="2:22" s="3" customFormat="1" x14ac:dyDescent="0.25">
      <c r="D15" s="95"/>
      <c r="E15" s="95"/>
      <c r="F15" s="95"/>
      <c r="G15" s="34"/>
      <c r="H15" s="34"/>
      <c r="I15" s="34"/>
      <c r="J15" s="34"/>
      <c r="K15" s="34"/>
      <c r="L15" s="107"/>
      <c r="M15" s="106"/>
      <c r="N15" s="106"/>
      <c r="O15" s="106"/>
      <c r="P15" s="106"/>
      <c r="Q15" s="106"/>
      <c r="R15" s="106"/>
      <c r="S15" s="34"/>
      <c r="T15" s="34"/>
      <c r="U15" s="34"/>
      <c r="V15" s="34"/>
    </row>
    <row r="16" spans="2:22" s="3" customFormat="1" ht="15" customHeight="1" x14ac:dyDescent="0.25">
      <c r="B16" s="33"/>
      <c r="C16" s="33" t="s">
        <v>977</v>
      </c>
      <c r="D16" s="33"/>
      <c r="E16" s="33" t="s">
        <v>1065</v>
      </c>
      <c r="F16" s="95"/>
      <c r="G16" s="34"/>
      <c r="H16" s="34"/>
      <c r="I16" s="34"/>
      <c r="J16" s="34"/>
      <c r="K16" s="34"/>
      <c r="L16" s="34"/>
      <c r="M16" s="34"/>
      <c r="N16" s="34"/>
      <c r="O16" s="34"/>
      <c r="P16" s="34"/>
      <c r="Q16" s="34"/>
      <c r="R16" s="34"/>
      <c r="S16" s="34"/>
      <c r="T16" s="34"/>
      <c r="U16" s="34"/>
      <c r="V16" s="34"/>
    </row>
    <row r="17" spans="2:22" s="3" customFormat="1" ht="15" customHeight="1" x14ac:dyDescent="0.25">
      <c r="B17" s="94" t="s">
        <v>998</v>
      </c>
      <c r="C17" s="96" t="s">
        <v>1015</v>
      </c>
      <c r="D17" s="157">
        <v>0.3</v>
      </c>
      <c r="E17" s="96" t="s">
        <v>1064</v>
      </c>
      <c r="F17" s="34"/>
      <c r="G17" s="34"/>
      <c r="H17" s="34"/>
      <c r="I17" s="34"/>
      <c r="J17" s="34"/>
      <c r="K17" s="34"/>
      <c r="L17" s="34"/>
      <c r="M17" s="34"/>
      <c r="N17" s="34"/>
      <c r="O17" s="34"/>
      <c r="P17" s="34"/>
      <c r="Q17" s="34"/>
      <c r="R17" s="34"/>
      <c r="S17" s="34"/>
      <c r="T17" s="34"/>
      <c r="U17" s="34"/>
      <c r="V17" s="34"/>
    </row>
    <row r="18" spans="2:22" s="3" customFormat="1" ht="15" customHeight="1" x14ac:dyDescent="0.25">
      <c r="C18" s="34"/>
      <c r="D18" s="34"/>
      <c r="E18" s="34"/>
      <c r="F18" s="34"/>
      <c r="G18" s="34"/>
      <c r="H18" s="34"/>
      <c r="I18" s="34"/>
      <c r="J18" s="34"/>
      <c r="K18" s="34"/>
      <c r="L18" s="34"/>
      <c r="M18" s="34"/>
      <c r="N18" s="34"/>
      <c r="O18" s="34"/>
      <c r="P18" s="34"/>
      <c r="Q18" s="34"/>
      <c r="R18" s="34"/>
      <c r="S18" s="34"/>
      <c r="T18" s="34"/>
      <c r="U18" s="34"/>
      <c r="V18" s="34"/>
    </row>
    <row r="19" spans="2:22" s="3" customFormat="1" ht="15" customHeight="1" x14ac:dyDescent="0.25">
      <c r="B19" s="85" t="s">
        <v>981</v>
      </c>
      <c r="C19" s="34"/>
      <c r="D19" s="34"/>
      <c r="E19" s="34"/>
      <c r="F19" s="34"/>
      <c r="G19" s="34"/>
      <c r="H19" s="34"/>
      <c r="I19" s="34"/>
      <c r="J19" s="34"/>
      <c r="K19" s="34"/>
      <c r="L19" s="34"/>
      <c r="M19" s="34"/>
      <c r="N19" s="34"/>
      <c r="O19" s="34"/>
      <c r="P19" s="34"/>
      <c r="Q19" s="34"/>
      <c r="R19" s="34"/>
      <c r="S19" s="34"/>
      <c r="T19" s="34"/>
      <c r="U19" s="34"/>
      <c r="V19" s="34"/>
    </row>
    <row r="20" spans="2:22" s="3" customFormat="1" ht="36" customHeight="1" x14ac:dyDescent="0.25">
      <c r="B20" s="33" t="s">
        <v>826</v>
      </c>
      <c r="C20" s="33" t="s">
        <v>827</v>
      </c>
      <c r="D20" s="33" t="s">
        <v>989</v>
      </c>
      <c r="E20" s="33" t="s">
        <v>1028</v>
      </c>
      <c r="F20" s="33" t="s">
        <v>1029</v>
      </c>
      <c r="G20" s="33" t="s">
        <v>1030</v>
      </c>
      <c r="H20" s="33" t="s">
        <v>1031</v>
      </c>
      <c r="I20" s="33" t="s">
        <v>1032</v>
      </c>
      <c r="J20" s="33" t="s">
        <v>1033</v>
      </c>
      <c r="K20" s="33" t="s">
        <v>602</v>
      </c>
      <c r="L20" s="34"/>
      <c r="M20" s="34"/>
      <c r="N20" s="34"/>
      <c r="O20" s="34"/>
      <c r="P20" s="34"/>
      <c r="Q20" s="34"/>
      <c r="R20" s="34"/>
      <c r="S20" s="34"/>
      <c r="T20" s="34"/>
      <c r="U20" s="34"/>
      <c r="V20" s="34"/>
    </row>
    <row r="21" spans="2:22" s="3" customFormat="1" ht="15" customHeight="1" x14ac:dyDescent="0.25">
      <c r="B21" s="88" t="s">
        <v>828</v>
      </c>
      <c r="C21" s="128">
        <v>45000</v>
      </c>
      <c r="D21" s="128" t="s">
        <v>1059</v>
      </c>
      <c r="E21" s="127">
        <v>1</v>
      </c>
      <c r="F21" s="127">
        <v>0</v>
      </c>
      <c r="G21" s="127">
        <v>1</v>
      </c>
      <c r="H21" s="127">
        <v>0</v>
      </c>
      <c r="I21" s="127">
        <v>1</v>
      </c>
      <c r="J21" s="127">
        <v>0</v>
      </c>
      <c r="K21" s="127">
        <v>0</v>
      </c>
      <c r="L21" s="34"/>
      <c r="M21" s="34"/>
      <c r="N21" s="34"/>
      <c r="O21" s="34"/>
      <c r="P21" s="34"/>
      <c r="Q21" s="34"/>
      <c r="R21" s="34"/>
      <c r="S21" s="34"/>
      <c r="T21" s="34"/>
      <c r="U21" s="34"/>
      <c r="V21" s="34"/>
    </row>
    <row r="22" spans="2:22" x14ac:dyDescent="0.25">
      <c r="B22" s="88" t="s">
        <v>829</v>
      </c>
      <c r="C22" s="128">
        <v>9800</v>
      </c>
      <c r="D22" s="128" t="s">
        <v>1060</v>
      </c>
      <c r="E22" s="127">
        <v>1</v>
      </c>
      <c r="F22" s="127">
        <v>1</v>
      </c>
      <c r="G22" s="127">
        <v>1</v>
      </c>
      <c r="H22" s="127">
        <v>1</v>
      </c>
      <c r="I22" s="127">
        <v>1</v>
      </c>
      <c r="J22" s="127">
        <v>1</v>
      </c>
      <c r="K22" s="127">
        <v>1</v>
      </c>
      <c r="L22" s="34"/>
      <c r="M22" s="34"/>
      <c r="N22" s="34"/>
      <c r="O22" s="34"/>
      <c r="P22" s="34"/>
      <c r="Q22" s="34"/>
      <c r="R22" s="34"/>
      <c r="S22" s="34"/>
      <c r="T22" s="34"/>
      <c r="U22" s="34"/>
      <c r="V22" s="34"/>
    </row>
    <row r="23" spans="2:22" x14ac:dyDescent="0.25">
      <c r="B23" s="88" t="s">
        <v>830</v>
      </c>
      <c r="C23" s="128">
        <v>140</v>
      </c>
      <c r="D23" s="128" t="s">
        <v>1062</v>
      </c>
      <c r="E23" s="127">
        <v>1</v>
      </c>
      <c r="F23" s="127">
        <v>1</v>
      </c>
      <c r="G23" s="127">
        <v>1</v>
      </c>
      <c r="H23" s="127">
        <v>1</v>
      </c>
      <c r="I23" s="127">
        <v>1</v>
      </c>
      <c r="J23" s="127">
        <v>1</v>
      </c>
      <c r="K23" s="127">
        <v>0</v>
      </c>
      <c r="L23" s="34"/>
      <c r="M23" s="34"/>
      <c r="N23" s="34"/>
      <c r="O23" s="34"/>
      <c r="P23" s="34"/>
      <c r="Q23" s="34"/>
      <c r="R23" s="34"/>
      <c r="S23" s="34"/>
      <c r="T23" s="34"/>
      <c r="U23" s="34"/>
      <c r="V23" s="34"/>
    </row>
    <row r="24" spans="2:22" x14ac:dyDescent="0.25">
      <c r="B24" s="88" t="s">
        <v>831</v>
      </c>
      <c r="C24" s="128">
        <v>880</v>
      </c>
      <c r="D24" s="128" t="s">
        <v>1060</v>
      </c>
      <c r="E24" s="127">
        <v>5</v>
      </c>
      <c r="F24" s="127">
        <v>5</v>
      </c>
      <c r="G24" s="127">
        <v>5</v>
      </c>
      <c r="H24" s="127">
        <v>5</v>
      </c>
      <c r="I24" s="127">
        <v>5</v>
      </c>
      <c r="J24" s="127">
        <v>5</v>
      </c>
      <c r="K24" s="127">
        <v>25</v>
      </c>
      <c r="L24" s="34"/>
      <c r="M24" s="34"/>
      <c r="N24" s="34"/>
      <c r="O24" s="34"/>
      <c r="P24" s="34"/>
      <c r="Q24" s="34"/>
      <c r="R24" s="34"/>
      <c r="S24" s="34"/>
      <c r="T24" s="34"/>
      <c r="U24" s="34"/>
      <c r="V24" s="34"/>
    </row>
    <row r="25" spans="2:22" x14ac:dyDescent="0.25">
      <c r="B25" s="88" t="s">
        <v>832</v>
      </c>
      <c r="C25" s="128">
        <v>1800</v>
      </c>
      <c r="D25" s="128" t="s">
        <v>1060</v>
      </c>
      <c r="E25" s="127">
        <v>1</v>
      </c>
      <c r="F25" s="127">
        <v>1</v>
      </c>
      <c r="G25" s="127">
        <v>1</v>
      </c>
      <c r="H25" s="127">
        <v>1</v>
      </c>
      <c r="I25" s="127">
        <v>1</v>
      </c>
      <c r="J25" s="127">
        <v>1</v>
      </c>
      <c r="K25" s="127">
        <v>6</v>
      </c>
      <c r="L25" s="34"/>
      <c r="M25" s="34"/>
      <c r="N25" s="34"/>
      <c r="O25" s="34"/>
      <c r="P25" s="34"/>
      <c r="Q25" s="34"/>
      <c r="R25" s="34"/>
      <c r="S25" s="34"/>
      <c r="T25" s="34"/>
      <c r="U25" s="34"/>
      <c r="V25" s="34"/>
    </row>
    <row r="26" spans="2:22" x14ac:dyDescent="0.25">
      <c r="B26" s="88" t="s">
        <v>833</v>
      </c>
      <c r="C26" s="128">
        <v>6800</v>
      </c>
      <c r="D26" s="128" t="s">
        <v>1060</v>
      </c>
      <c r="E26" s="127">
        <v>1</v>
      </c>
      <c r="F26" s="127">
        <v>1</v>
      </c>
      <c r="G26" s="127">
        <v>1</v>
      </c>
      <c r="H26" s="127">
        <v>1</v>
      </c>
      <c r="I26" s="127">
        <v>1</v>
      </c>
      <c r="J26" s="127">
        <v>1</v>
      </c>
      <c r="K26" s="127">
        <v>4</v>
      </c>
      <c r="L26" s="34"/>
      <c r="M26" s="34"/>
      <c r="N26" s="34"/>
      <c r="O26" s="34"/>
      <c r="P26" s="34"/>
      <c r="Q26" s="34"/>
      <c r="R26" s="34"/>
      <c r="S26" s="34"/>
      <c r="T26" s="34"/>
      <c r="U26" s="34"/>
      <c r="V26" s="34"/>
    </row>
    <row r="27" spans="2:22" ht="24" x14ac:dyDescent="0.25">
      <c r="B27" s="88" t="s">
        <v>834</v>
      </c>
      <c r="C27" s="128">
        <v>9000</v>
      </c>
      <c r="D27" s="128" t="s">
        <v>1061</v>
      </c>
      <c r="E27" s="127">
        <v>1</v>
      </c>
      <c r="F27" s="127">
        <v>1</v>
      </c>
      <c r="G27" s="127">
        <v>1</v>
      </c>
      <c r="H27" s="127">
        <v>1</v>
      </c>
      <c r="I27" s="127">
        <v>1</v>
      </c>
      <c r="J27" s="127">
        <v>1</v>
      </c>
      <c r="K27" s="127">
        <v>1</v>
      </c>
      <c r="L27" s="34"/>
      <c r="M27" s="34"/>
      <c r="N27" s="34"/>
      <c r="O27" s="34"/>
      <c r="P27" s="34"/>
      <c r="Q27" s="34"/>
      <c r="R27" s="34"/>
      <c r="S27" s="34"/>
      <c r="T27" s="34"/>
      <c r="U27" s="34"/>
      <c r="V27" s="34"/>
    </row>
    <row r="28" spans="2:22" ht="15" customHeight="1" x14ac:dyDescent="0.25">
      <c r="B28" s="88" t="s">
        <v>1026</v>
      </c>
      <c r="C28" s="128">
        <v>5000</v>
      </c>
      <c r="D28" s="128"/>
      <c r="E28" s="127">
        <v>0</v>
      </c>
      <c r="F28" s="127">
        <v>0</v>
      </c>
      <c r="G28" s="127">
        <v>0</v>
      </c>
      <c r="H28" s="127">
        <v>0</v>
      </c>
      <c r="I28" s="127">
        <v>1</v>
      </c>
      <c r="J28" s="127">
        <v>1</v>
      </c>
      <c r="K28" s="127">
        <v>0</v>
      </c>
      <c r="L28" s="34"/>
      <c r="M28" s="34"/>
      <c r="N28" s="34"/>
      <c r="O28" s="34"/>
      <c r="P28" s="34"/>
      <c r="Q28" s="34"/>
      <c r="R28" s="34"/>
      <c r="S28" s="34"/>
      <c r="T28" s="34"/>
      <c r="U28" s="34"/>
      <c r="V28" s="34"/>
    </row>
    <row r="29" spans="2:22" x14ac:dyDescent="0.25">
      <c r="B29" s="109" t="s">
        <v>1027</v>
      </c>
      <c r="C29" s="128">
        <v>60000</v>
      </c>
      <c r="D29" s="128" t="s">
        <v>1058</v>
      </c>
      <c r="E29" s="127">
        <v>0</v>
      </c>
      <c r="F29" s="127">
        <v>0</v>
      </c>
      <c r="G29" s="127">
        <v>1</v>
      </c>
      <c r="H29" s="127">
        <v>1</v>
      </c>
      <c r="I29" s="127">
        <v>0</v>
      </c>
      <c r="J29" s="127">
        <v>0</v>
      </c>
      <c r="K29" s="127">
        <v>0</v>
      </c>
      <c r="L29" s="34"/>
      <c r="M29" s="34"/>
      <c r="N29" s="34"/>
      <c r="O29" s="34"/>
      <c r="P29" s="34"/>
      <c r="Q29" s="34"/>
      <c r="R29" s="34"/>
      <c r="S29" s="34"/>
      <c r="T29" s="34"/>
      <c r="U29" s="34"/>
      <c r="V29" s="34"/>
    </row>
    <row r="30" spans="2:22" x14ac:dyDescent="0.25">
      <c r="B30" s="88" t="s">
        <v>982</v>
      </c>
      <c r="C30" s="33"/>
      <c r="D30" s="33"/>
      <c r="E30" s="128">
        <f>SUMPRODUCT($C$21:$C$29,E21:E29)</f>
        <v>76940</v>
      </c>
      <c r="F30" s="128">
        <f t="shared" ref="F30:K30" si="0">SUMPRODUCT($C$21:$C$29,F21:F29)</f>
        <v>31940</v>
      </c>
      <c r="G30" s="128">
        <f t="shared" si="0"/>
        <v>136940</v>
      </c>
      <c r="H30" s="128">
        <f t="shared" si="0"/>
        <v>91940</v>
      </c>
      <c r="I30" s="128">
        <f t="shared" si="0"/>
        <v>81940</v>
      </c>
      <c r="J30" s="128">
        <f t="shared" si="0"/>
        <v>36940</v>
      </c>
      <c r="K30" s="128">
        <f t="shared" si="0"/>
        <v>78800</v>
      </c>
      <c r="L30" s="34"/>
      <c r="M30" s="34"/>
      <c r="N30" s="34"/>
      <c r="O30" s="34"/>
      <c r="P30" s="34"/>
      <c r="Q30" s="34"/>
      <c r="R30" s="34"/>
      <c r="S30" s="34"/>
      <c r="T30" s="34"/>
      <c r="U30" s="34"/>
      <c r="V30" s="34"/>
    </row>
    <row r="31" spans="2:22" x14ac:dyDescent="0.25">
      <c r="C31" s="35"/>
      <c r="D31" s="35"/>
      <c r="E31" s="35"/>
      <c r="F31" s="35"/>
      <c r="G31" s="35"/>
      <c r="H31" s="35"/>
      <c r="I31" s="35"/>
      <c r="J31" s="35"/>
      <c r="K31" s="35"/>
      <c r="L31" s="34"/>
      <c r="M31" s="34"/>
      <c r="N31" s="34"/>
      <c r="O31" s="34"/>
      <c r="P31" s="34"/>
      <c r="Q31" s="34"/>
      <c r="R31" s="34"/>
      <c r="S31" s="34"/>
      <c r="T31" s="34"/>
      <c r="U31" s="34"/>
      <c r="V31" s="34"/>
    </row>
    <row r="32" spans="2:22" s="3" customFormat="1" x14ac:dyDescent="0.25">
      <c r="B32" s="85" t="s">
        <v>983</v>
      </c>
      <c r="C32" s="35"/>
      <c r="D32" s="35"/>
      <c r="E32" s="35"/>
      <c r="F32" s="35"/>
      <c r="G32" s="35"/>
      <c r="H32" s="35"/>
      <c r="I32" s="35"/>
      <c r="J32" s="35"/>
      <c r="K32" s="35"/>
      <c r="L32" s="34"/>
      <c r="M32" s="34"/>
      <c r="N32" s="34"/>
      <c r="O32" s="34"/>
      <c r="P32" s="34"/>
      <c r="Q32" s="34"/>
      <c r="R32" s="34"/>
      <c r="S32" s="34"/>
      <c r="T32" s="34"/>
      <c r="U32" s="34"/>
      <c r="V32" s="34"/>
    </row>
    <row r="33" spans="2:22" s="3" customFormat="1" x14ac:dyDescent="0.25">
      <c r="B33" s="33" t="s">
        <v>836</v>
      </c>
      <c r="C33" s="33" t="s">
        <v>101</v>
      </c>
      <c r="D33" s="33" t="s">
        <v>122</v>
      </c>
      <c r="E33" s="33" t="s">
        <v>142</v>
      </c>
      <c r="F33" s="33" t="s">
        <v>179</v>
      </c>
      <c r="G33" s="33" t="s">
        <v>221</v>
      </c>
      <c r="H33" s="33" t="s">
        <v>731</v>
      </c>
      <c r="I33" s="33" t="s">
        <v>736</v>
      </c>
      <c r="J33" s="33" t="s">
        <v>518</v>
      </c>
      <c r="K33" s="33" t="s">
        <v>673</v>
      </c>
      <c r="L33" s="34"/>
      <c r="M33" s="34"/>
      <c r="N33" s="34"/>
      <c r="O33" s="34"/>
      <c r="P33" s="34"/>
      <c r="Q33" s="34"/>
      <c r="R33" s="34"/>
      <c r="S33" s="34"/>
      <c r="T33" s="34"/>
      <c r="U33" s="34"/>
      <c r="V33" s="34"/>
    </row>
    <row r="34" spans="2:22" s="3" customFormat="1" x14ac:dyDescent="0.25">
      <c r="B34" s="88" t="str">
        <f>B21</f>
        <v>zadaszone wiaty,</v>
      </c>
      <c r="C34" s="127">
        <v>0</v>
      </c>
      <c r="D34" s="127">
        <v>0</v>
      </c>
      <c r="E34" s="127">
        <v>0</v>
      </c>
      <c r="F34" s="127">
        <v>0</v>
      </c>
      <c r="G34" s="127">
        <v>0</v>
      </c>
      <c r="H34" s="127">
        <v>1</v>
      </c>
      <c r="I34" s="127">
        <v>1</v>
      </c>
      <c r="J34" s="127">
        <v>1</v>
      </c>
      <c r="K34" s="127">
        <v>0</v>
      </c>
      <c r="L34" s="34"/>
      <c r="M34" s="34"/>
      <c r="N34" s="34"/>
      <c r="O34" s="34"/>
      <c r="P34" s="34"/>
      <c r="Q34" s="34"/>
      <c r="R34" s="34"/>
      <c r="S34" s="34"/>
      <c r="T34" s="34"/>
      <c r="U34" s="34"/>
      <c r="V34" s="34"/>
    </row>
    <row r="35" spans="2:22" s="3" customFormat="1" x14ac:dyDescent="0.25">
      <c r="B35" s="88" t="str">
        <f t="shared" ref="B35:B43" si="1">B22</f>
        <v>tablice informacyjne,</v>
      </c>
      <c r="C35" s="127">
        <v>0</v>
      </c>
      <c r="D35" s="127">
        <v>0</v>
      </c>
      <c r="E35" s="127">
        <v>0</v>
      </c>
      <c r="F35" s="127">
        <v>0</v>
      </c>
      <c r="G35" s="127">
        <v>0</v>
      </c>
      <c r="H35" s="127">
        <v>0</v>
      </c>
      <c r="I35" s="127">
        <v>0</v>
      </c>
      <c r="J35" s="127">
        <v>0</v>
      </c>
      <c r="K35" s="127">
        <v>0</v>
      </c>
      <c r="L35" s="34"/>
      <c r="M35" s="34"/>
      <c r="N35" s="34"/>
      <c r="O35" s="34"/>
      <c r="P35" s="34"/>
      <c r="Q35" s="34"/>
      <c r="R35" s="34"/>
      <c r="S35" s="34"/>
      <c r="T35" s="34"/>
      <c r="U35" s="34"/>
      <c r="V35" s="34"/>
    </row>
    <row r="36" spans="2:22" s="3" customFormat="1" x14ac:dyDescent="0.25">
      <c r="B36" s="88" t="str">
        <f t="shared" si="1"/>
        <v>oznakowanie dojazdu,</v>
      </c>
      <c r="C36" s="127">
        <v>0</v>
      </c>
      <c r="D36" s="127">
        <v>0</v>
      </c>
      <c r="E36" s="127">
        <v>0</v>
      </c>
      <c r="F36" s="127">
        <v>0</v>
      </c>
      <c r="G36" s="127">
        <v>0</v>
      </c>
      <c r="H36" s="127">
        <v>0</v>
      </c>
      <c r="I36" s="127">
        <v>0</v>
      </c>
      <c r="J36" s="127">
        <v>0</v>
      </c>
      <c r="K36" s="127">
        <v>5</v>
      </c>
      <c r="L36" s="34"/>
      <c r="M36" s="34"/>
      <c r="N36" s="34"/>
      <c r="O36" s="34"/>
      <c r="P36" s="34"/>
      <c r="Q36" s="34"/>
      <c r="R36" s="34"/>
      <c r="S36" s="34"/>
      <c r="T36" s="34"/>
      <c r="U36" s="34"/>
      <c r="V36" s="34"/>
    </row>
    <row r="37" spans="2:22" s="3" customFormat="1" x14ac:dyDescent="0.25">
      <c r="B37" s="88" t="str">
        <f t="shared" si="1"/>
        <v>u-kształtne stojaki rowerowe,</v>
      </c>
      <c r="C37" s="127">
        <v>5</v>
      </c>
      <c r="D37" s="127">
        <v>5</v>
      </c>
      <c r="E37" s="127">
        <v>5</v>
      </c>
      <c r="F37" s="127">
        <v>5</v>
      </c>
      <c r="G37" s="127">
        <v>5</v>
      </c>
      <c r="H37" s="127">
        <v>5</v>
      </c>
      <c r="I37" s="127">
        <v>5</v>
      </c>
      <c r="J37" s="127">
        <v>5</v>
      </c>
      <c r="K37" s="127">
        <v>5</v>
      </c>
      <c r="L37" s="34"/>
      <c r="M37" s="34"/>
      <c r="N37" s="34"/>
      <c r="O37" s="34"/>
      <c r="P37" s="34"/>
      <c r="Q37" s="34"/>
      <c r="R37" s="34"/>
      <c r="S37" s="34"/>
      <c r="T37" s="34"/>
      <c r="U37" s="34"/>
      <c r="V37" s="34"/>
    </row>
    <row r="38" spans="2:22" s="3" customFormat="1" x14ac:dyDescent="0.25">
      <c r="B38" s="88" t="str">
        <f t="shared" si="1"/>
        <v>kosze na śmieci,</v>
      </c>
      <c r="C38" s="127">
        <v>0</v>
      </c>
      <c r="D38" s="127">
        <v>0</v>
      </c>
      <c r="E38" s="127">
        <v>0</v>
      </c>
      <c r="F38" s="127">
        <v>0</v>
      </c>
      <c r="G38" s="127">
        <v>1</v>
      </c>
      <c r="H38" s="127">
        <v>0</v>
      </c>
      <c r="I38" s="127">
        <v>0</v>
      </c>
      <c r="J38" s="127">
        <v>0</v>
      </c>
      <c r="K38" s="127">
        <v>0</v>
      </c>
      <c r="L38" s="34"/>
      <c r="M38" s="34"/>
      <c r="N38" s="34"/>
      <c r="O38" s="34"/>
      <c r="P38" s="34"/>
      <c r="Q38" s="34"/>
      <c r="R38" s="34"/>
      <c r="S38" s="34"/>
      <c r="T38" s="34"/>
      <c r="U38" s="34"/>
      <c r="V38" s="34"/>
    </row>
    <row r="39" spans="2:22" s="3" customFormat="1" x14ac:dyDescent="0.25">
      <c r="B39" s="88" t="str">
        <f t="shared" si="1"/>
        <v>ławki i stoły,</v>
      </c>
      <c r="C39" s="127">
        <v>2</v>
      </c>
      <c r="D39" s="127">
        <v>0</v>
      </c>
      <c r="E39" s="127">
        <v>2</v>
      </c>
      <c r="F39" s="127">
        <v>2</v>
      </c>
      <c r="G39" s="127">
        <v>2</v>
      </c>
      <c r="H39" s="127">
        <v>0</v>
      </c>
      <c r="I39" s="127">
        <v>0</v>
      </c>
      <c r="J39" s="127">
        <v>0</v>
      </c>
      <c r="K39" s="127">
        <v>0</v>
      </c>
      <c r="L39" s="34"/>
      <c r="M39" s="34"/>
      <c r="N39" s="34"/>
      <c r="O39" s="34"/>
      <c r="P39" s="34"/>
      <c r="Q39" s="34"/>
      <c r="R39" s="34"/>
      <c r="S39" s="34"/>
      <c r="T39" s="34"/>
      <c r="U39" s="34"/>
      <c r="V39" s="34"/>
    </row>
    <row r="40" spans="2:22" s="3" customFormat="1" ht="24" x14ac:dyDescent="0.25">
      <c r="B40" s="88" t="str">
        <f t="shared" si="1"/>
        <v>samoobsługowe rowerowe stacje naprawcze (w terenie zabudowanym),</v>
      </c>
      <c r="C40" s="127">
        <v>0</v>
      </c>
      <c r="D40" s="127">
        <v>0</v>
      </c>
      <c r="E40" s="127">
        <v>0</v>
      </c>
      <c r="F40" s="127">
        <v>0</v>
      </c>
      <c r="G40" s="127">
        <v>0</v>
      </c>
      <c r="H40" s="127">
        <v>0</v>
      </c>
      <c r="I40" s="127">
        <v>0</v>
      </c>
      <c r="J40" s="127">
        <v>0</v>
      </c>
      <c r="K40" s="127">
        <v>0</v>
      </c>
      <c r="L40" s="34"/>
      <c r="M40" s="34"/>
      <c r="N40" s="34"/>
      <c r="O40" s="34"/>
      <c r="P40" s="34"/>
      <c r="Q40" s="34"/>
      <c r="R40" s="34"/>
      <c r="S40" s="34"/>
      <c r="T40" s="34"/>
      <c r="U40" s="34"/>
      <c r="V40" s="34"/>
    </row>
    <row r="41" spans="2:22" s="3" customFormat="1" x14ac:dyDescent="0.25">
      <c r="B41" s="88" t="str">
        <f t="shared" si="1"/>
        <v>toi - toi</v>
      </c>
      <c r="C41" s="127">
        <v>0</v>
      </c>
      <c r="D41" s="127">
        <v>0</v>
      </c>
      <c r="E41" s="127">
        <v>0</v>
      </c>
      <c r="F41" s="127">
        <v>0</v>
      </c>
      <c r="G41" s="127">
        <v>0</v>
      </c>
      <c r="H41" s="127">
        <v>1</v>
      </c>
      <c r="I41" s="127">
        <v>1</v>
      </c>
      <c r="J41" s="127">
        <v>1</v>
      </c>
      <c r="K41" s="127">
        <v>0</v>
      </c>
      <c r="L41" s="34"/>
      <c r="M41" s="34"/>
      <c r="N41" s="34"/>
      <c r="O41" s="34"/>
      <c r="P41" s="34"/>
      <c r="Q41" s="34"/>
      <c r="R41" s="34"/>
      <c r="S41" s="34"/>
      <c r="T41" s="34"/>
      <c r="U41" s="34"/>
      <c r="V41" s="34"/>
    </row>
    <row r="42" spans="2:22" s="3" customFormat="1" x14ac:dyDescent="0.25">
      <c r="B42" s="88" t="str">
        <f t="shared" si="1"/>
        <v xml:space="preserve">toaleta </v>
      </c>
      <c r="C42" s="127">
        <v>0</v>
      </c>
      <c r="D42" s="127">
        <v>0</v>
      </c>
      <c r="E42" s="127">
        <v>0</v>
      </c>
      <c r="F42" s="127">
        <v>0</v>
      </c>
      <c r="G42" s="127">
        <v>0</v>
      </c>
      <c r="H42" s="127">
        <v>0</v>
      </c>
      <c r="I42" s="127">
        <v>0</v>
      </c>
      <c r="J42" s="127">
        <v>0</v>
      </c>
      <c r="K42" s="127">
        <v>0</v>
      </c>
      <c r="L42" s="34"/>
      <c r="M42" s="34"/>
      <c r="N42" s="34"/>
      <c r="O42" s="34"/>
      <c r="P42" s="34"/>
      <c r="Q42" s="34"/>
      <c r="R42" s="34"/>
      <c r="S42" s="34"/>
      <c r="T42" s="34"/>
      <c r="U42" s="34"/>
      <c r="V42" s="34"/>
    </row>
    <row r="43" spans="2:22" x14ac:dyDescent="0.25">
      <c r="B43" s="88" t="str">
        <f t="shared" si="1"/>
        <v>Całkowity koszt budowy miejsca odpoczynku</v>
      </c>
      <c r="C43" s="128">
        <f t="shared" ref="C43:K43" si="2">SUMPRODUCT(C34:C41,$C$21:$C$28)</f>
        <v>18000</v>
      </c>
      <c r="D43" s="128">
        <f t="shared" si="2"/>
        <v>4400</v>
      </c>
      <c r="E43" s="128">
        <f t="shared" si="2"/>
        <v>18000</v>
      </c>
      <c r="F43" s="128">
        <f t="shared" si="2"/>
        <v>18000</v>
      </c>
      <c r="G43" s="128">
        <f t="shared" si="2"/>
        <v>19800</v>
      </c>
      <c r="H43" s="128">
        <f t="shared" si="2"/>
        <v>54400</v>
      </c>
      <c r="I43" s="128">
        <f t="shared" si="2"/>
        <v>54400</v>
      </c>
      <c r="J43" s="128">
        <f t="shared" si="2"/>
        <v>54400</v>
      </c>
      <c r="K43" s="128">
        <f t="shared" si="2"/>
        <v>5100</v>
      </c>
      <c r="L43" s="34"/>
      <c r="M43" s="34"/>
      <c r="N43" s="34"/>
      <c r="O43" s="34"/>
      <c r="P43" s="34"/>
      <c r="Q43" s="34"/>
      <c r="R43" s="34"/>
      <c r="S43" s="34"/>
      <c r="T43" s="34"/>
      <c r="U43" s="34"/>
      <c r="V43" s="34"/>
    </row>
    <row r="44" spans="2:22" x14ac:dyDescent="0.25">
      <c r="B44" s="34"/>
      <c r="C44" s="34"/>
      <c r="D44" s="34"/>
      <c r="E44" s="34"/>
      <c r="F44" s="34"/>
      <c r="G44" s="34"/>
      <c r="H44" s="34"/>
      <c r="I44" s="34"/>
      <c r="J44" s="34"/>
      <c r="K44" s="34"/>
      <c r="L44" s="34"/>
      <c r="M44" s="34"/>
      <c r="N44" s="34"/>
      <c r="O44" s="34"/>
      <c r="P44" s="34"/>
      <c r="Q44" s="34"/>
      <c r="R44" s="34"/>
      <c r="S44" s="34"/>
      <c r="T44" s="34"/>
      <c r="U44" s="34"/>
      <c r="V44" s="34"/>
    </row>
    <row r="45" spans="2:22" x14ac:dyDescent="0.25">
      <c r="B45" s="85" t="s">
        <v>992</v>
      </c>
      <c r="C45" s="35"/>
      <c r="D45" s="34"/>
      <c r="E45" s="34"/>
      <c r="F45" s="34"/>
      <c r="G45" s="34"/>
      <c r="H45" s="34"/>
      <c r="I45" s="34"/>
      <c r="J45" s="34"/>
      <c r="K45" s="34"/>
      <c r="L45" s="34"/>
      <c r="M45" s="34"/>
      <c r="N45" s="34"/>
      <c r="O45" s="34"/>
      <c r="P45" s="34"/>
      <c r="Q45" s="34"/>
      <c r="R45" s="34"/>
      <c r="S45" s="34"/>
      <c r="T45" s="34"/>
      <c r="U45" s="34"/>
      <c r="V45" s="34"/>
    </row>
    <row r="46" spans="2:22" x14ac:dyDescent="0.25">
      <c r="B46" s="89"/>
      <c r="C46" s="33" t="s">
        <v>977</v>
      </c>
      <c r="D46" s="89"/>
      <c r="E46" s="33" t="s">
        <v>987</v>
      </c>
      <c r="F46" s="34"/>
      <c r="G46" s="34"/>
      <c r="H46" s="34"/>
      <c r="I46" s="34"/>
      <c r="J46" s="34"/>
      <c r="K46" s="34"/>
      <c r="L46" s="34"/>
      <c r="M46" s="34"/>
      <c r="N46" s="34"/>
      <c r="O46" s="34"/>
      <c r="P46" s="34"/>
      <c r="Q46" s="34"/>
      <c r="R46" s="34"/>
      <c r="S46" s="34"/>
      <c r="T46" s="34"/>
      <c r="U46" s="34"/>
      <c r="V46" s="34"/>
    </row>
    <row r="47" spans="2:22" s="3" customFormat="1" x14ac:dyDescent="0.25">
      <c r="B47" s="88" t="s">
        <v>835</v>
      </c>
      <c r="C47" s="127" t="s">
        <v>932</v>
      </c>
      <c r="D47" s="128">
        <v>5000</v>
      </c>
      <c r="E47" s="128" t="s">
        <v>1063</v>
      </c>
      <c r="F47" s="34"/>
      <c r="G47" s="34"/>
      <c r="H47" s="34"/>
      <c r="I47" s="34"/>
      <c r="J47" s="34"/>
      <c r="K47" s="34"/>
      <c r="L47" s="34"/>
      <c r="M47" s="34"/>
      <c r="N47" s="34"/>
      <c r="O47" s="34"/>
      <c r="P47" s="34"/>
      <c r="Q47" s="34"/>
      <c r="R47" s="34"/>
      <c r="S47" s="34"/>
      <c r="T47" s="34"/>
      <c r="U47" s="34"/>
      <c r="V47" s="34"/>
    </row>
    <row r="48" spans="2:22" x14ac:dyDescent="0.25">
      <c r="B48" s="88" t="s">
        <v>1021</v>
      </c>
      <c r="C48" s="127" t="s">
        <v>931</v>
      </c>
      <c r="D48" s="128">
        <v>30000</v>
      </c>
      <c r="E48" s="128" t="s">
        <v>1063</v>
      </c>
      <c r="F48" s="35"/>
      <c r="G48" s="35"/>
      <c r="H48" s="35"/>
      <c r="I48" s="35"/>
      <c r="J48" s="35"/>
      <c r="K48" s="35"/>
      <c r="L48" s="34"/>
      <c r="M48" s="34"/>
      <c r="N48" s="34"/>
      <c r="O48" s="34"/>
      <c r="P48" s="34"/>
      <c r="Q48" s="34"/>
      <c r="R48" s="34"/>
      <c r="S48" s="34"/>
      <c r="T48" s="34"/>
      <c r="U48" s="34"/>
      <c r="V48" s="34"/>
    </row>
    <row r="49" spans="2:16384" s="3" customFormat="1" x14ac:dyDescent="0.25">
      <c r="B49" s="34"/>
      <c r="C49" s="130"/>
      <c r="D49" s="130"/>
      <c r="E49" s="131"/>
      <c r="F49" s="35"/>
      <c r="G49" s="35"/>
      <c r="H49" s="35"/>
      <c r="I49" s="35"/>
      <c r="J49" s="35"/>
      <c r="K49" s="35"/>
      <c r="L49" s="34"/>
      <c r="M49" s="34"/>
      <c r="N49" s="34"/>
      <c r="O49" s="34"/>
      <c r="P49" s="34"/>
      <c r="Q49" s="34"/>
      <c r="R49" s="34"/>
      <c r="S49" s="34"/>
      <c r="T49" s="34"/>
      <c r="U49" s="34"/>
      <c r="V49" s="34"/>
    </row>
    <row r="50" spans="2:16384" x14ac:dyDescent="0.25">
      <c r="B50" s="85" t="s">
        <v>990</v>
      </c>
      <c r="C50" s="130"/>
      <c r="D50" s="130"/>
      <c r="E50" s="131"/>
      <c r="F50" s="35"/>
      <c r="G50" s="35"/>
      <c r="H50" s="35"/>
      <c r="I50" s="35"/>
      <c r="J50" s="35"/>
      <c r="K50" s="35"/>
      <c r="L50" s="34"/>
      <c r="M50" s="34"/>
      <c r="N50" s="34"/>
      <c r="O50" s="34"/>
      <c r="P50" s="34"/>
      <c r="Q50" s="34"/>
      <c r="R50" s="34"/>
      <c r="S50" s="34"/>
      <c r="T50" s="34"/>
      <c r="U50" s="34"/>
      <c r="V50" s="34"/>
    </row>
    <row r="51" spans="2:16384" x14ac:dyDescent="0.25">
      <c r="B51" s="90" t="s">
        <v>21</v>
      </c>
      <c r="C51" s="132" t="s">
        <v>977</v>
      </c>
      <c r="D51" s="133"/>
      <c r="E51" s="134" t="s">
        <v>987</v>
      </c>
      <c r="F51" s="35"/>
      <c r="G51" s="35"/>
      <c r="H51" s="35"/>
      <c r="I51" s="35"/>
      <c r="J51" s="35"/>
      <c r="K51" s="35"/>
      <c r="L51" s="34"/>
      <c r="M51" s="34"/>
      <c r="N51" s="34"/>
      <c r="O51" s="34"/>
      <c r="P51" s="34"/>
      <c r="Q51" s="34"/>
      <c r="R51" s="34"/>
      <c r="S51" s="34"/>
      <c r="T51" s="34"/>
      <c r="U51" s="34"/>
      <c r="V51" s="34"/>
    </row>
    <row r="52" spans="2:16384" s="3" customFormat="1" x14ac:dyDescent="0.25">
      <c r="B52" s="88" t="s">
        <v>837</v>
      </c>
      <c r="C52" s="127" t="s">
        <v>932</v>
      </c>
      <c r="D52" s="128">
        <v>140</v>
      </c>
      <c r="E52" s="128"/>
      <c r="F52" s="35"/>
      <c r="G52" s="35"/>
      <c r="H52" s="35"/>
      <c r="I52" s="35"/>
      <c r="J52" s="35"/>
      <c r="K52" s="35"/>
      <c r="L52" s="34"/>
      <c r="M52" s="34"/>
      <c r="N52" s="34"/>
      <c r="O52" s="34"/>
      <c r="P52" s="34"/>
      <c r="Q52" s="34"/>
      <c r="R52" s="34"/>
      <c r="S52" s="34"/>
      <c r="T52" s="34"/>
      <c r="U52" s="34"/>
      <c r="V52" s="34"/>
    </row>
    <row r="53" spans="2:16384" x14ac:dyDescent="0.25">
      <c r="B53" s="88" t="s">
        <v>1000</v>
      </c>
      <c r="C53" s="127" t="s">
        <v>986</v>
      </c>
      <c r="D53" s="127">
        <v>500</v>
      </c>
      <c r="E53" s="128"/>
      <c r="F53" s="34"/>
      <c r="G53" s="34"/>
      <c r="H53" s="34"/>
      <c r="I53" s="34"/>
      <c r="J53" s="34"/>
      <c r="K53" s="34"/>
      <c r="L53" s="34"/>
      <c r="M53" s="34"/>
      <c r="N53" s="34"/>
      <c r="O53" s="34"/>
      <c r="P53" s="34"/>
      <c r="Q53" s="34"/>
      <c r="R53" s="34"/>
      <c r="S53" s="34"/>
      <c r="T53" s="34"/>
      <c r="U53" s="34"/>
      <c r="V53" s="34"/>
    </row>
    <row r="54" spans="2:16384" x14ac:dyDescent="0.25">
      <c r="B54" s="34"/>
      <c r="C54" s="130"/>
      <c r="D54" s="130"/>
      <c r="E54" s="130"/>
      <c r="F54" s="35"/>
      <c r="G54" s="35"/>
      <c r="H54" s="35"/>
      <c r="I54" s="35"/>
      <c r="J54" s="35"/>
      <c r="K54" s="35"/>
      <c r="L54" s="34"/>
      <c r="M54" s="34"/>
      <c r="N54" s="34"/>
      <c r="O54" s="34"/>
      <c r="P54" s="34"/>
      <c r="Q54" s="34"/>
      <c r="R54" s="34"/>
      <c r="S54" s="34"/>
      <c r="T54" s="34"/>
      <c r="U54" s="34"/>
      <c r="V54" s="34"/>
    </row>
    <row r="55" spans="2:16384" x14ac:dyDescent="0.25">
      <c r="B55" s="85" t="s">
        <v>991</v>
      </c>
      <c r="C55" s="130"/>
      <c r="D55" s="130"/>
      <c r="E55" s="130"/>
      <c r="F55" s="34"/>
      <c r="G55" s="34"/>
      <c r="H55" s="34"/>
      <c r="I55" s="34"/>
      <c r="J55" s="34"/>
      <c r="K55" s="35"/>
      <c r="L55" s="34"/>
      <c r="M55" s="34"/>
      <c r="N55" s="34"/>
      <c r="O55" s="34"/>
      <c r="P55" s="34"/>
      <c r="Q55" s="34"/>
      <c r="R55" s="34"/>
      <c r="S55" s="34"/>
      <c r="T55" s="34"/>
      <c r="U55" s="34"/>
      <c r="V55" s="34"/>
    </row>
    <row r="56" spans="2:16384" s="3" customFormat="1" x14ac:dyDescent="0.25">
      <c r="B56" s="33"/>
      <c r="C56" s="132" t="s">
        <v>977</v>
      </c>
      <c r="D56" s="134"/>
      <c r="E56" s="134" t="s">
        <v>987</v>
      </c>
      <c r="F56" s="34"/>
      <c r="G56" s="34"/>
      <c r="H56" s="34"/>
      <c r="I56" s="34"/>
      <c r="J56" s="34"/>
      <c r="K56" s="35"/>
      <c r="L56" s="34"/>
      <c r="M56" s="34"/>
      <c r="N56" s="34"/>
      <c r="O56" s="34"/>
      <c r="P56" s="34"/>
      <c r="Q56" s="34"/>
      <c r="R56" s="34"/>
      <c r="S56" s="34"/>
      <c r="T56" s="34"/>
      <c r="U56" s="34"/>
      <c r="V56" s="34"/>
    </row>
    <row r="57" spans="2:16384" ht="22.5" customHeight="1" thickBot="1" x14ac:dyDescent="0.3">
      <c r="B57" s="86" t="s">
        <v>1048</v>
      </c>
      <c r="C57" s="135" t="s">
        <v>1046</v>
      </c>
      <c r="D57" s="129">
        <v>40000</v>
      </c>
      <c r="E57" s="128" t="s">
        <v>1063</v>
      </c>
      <c r="F57" s="35"/>
      <c r="G57" s="35"/>
      <c r="H57" s="35"/>
      <c r="I57" s="35"/>
      <c r="J57" s="35"/>
      <c r="K57" s="35"/>
      <c r="L57" s="34"/>
      <c r="M57" s="34"/>
      <c r="N57" s="34"/>
      <c r="O57" s="34"/>
      <c r="P57" s="34"/>
      <c r="Q57" s="34"/>
      <c r="R57" s="34"/>
      <c r="S57" s="34"/>
      <c r="T57" s="34"/>
      <c r="U57" s="34"/>
      <c r="V57" s="34"/>
    </row>
    <row r="58" spans="2:16384" s="3" customFormat="1" ht="22.5" customHeight="1" x14ac:dyDescent="0.25">
      <c r="B58" s="143"/>
      <c r="C58" s="132" t="s">
        <v>977</v>
      </c>
      <c r="D58" s="134" t="s">
        <v>241</v>
      </c>
      <c r="E58" s="134" t="s">
        <v>319</v>
      </c>
      <c r="F58" s="134" t="s">
        <v>411</v>
      </c>
      <c r="G58" s="146" t="s">
        <v>546</v>
      </c>
      <c r="H58" s="150" t="s">
        <v>596</v>
      </c>
      <c r="I58" s="148" t="s">
        <v>684</v>
      </c>
      <c r="L58" s="34"/>
      <c r="M58" s="34"/>
      <c r="N58" s="34"/>
      <c r="O58" s="34"/>
      <c r="P58" s="34"/>
      <c r="Q58" s="34"/>
      <c r="R58" s="34"/>
      <c r="S58" s="34"/>
      <c r="T58" s="34"/>
      <c r="U58" s="34"/>
      <c r="V58" s="34"/>
    </row>
    <row r="59" spans="2:16384" s="3" customFormat="1" ht="22.5" customHeight="1" thickBot="1" x14ac:dyDescent="0.3">
      <c r="B59" s="143" t="s">
        <v>1047</v>
      </c>
      <c r="C59" s="127" t="s">
        <v>986</v>
      </c>
      <c r="D59" s="127">
        <v>30</v>
      </c>
      <c r="E59" s="127">
        <v>40</v>
      </c>
      <c r="F59" s="127">
        <v>40</v>
      </c>
      <c r="G59" s="147">
        <v>15</v>
      </c>
      <c r="H59" s="151">
        <v>140</v>
      </c>
      <c r="I59" s="149">
        <v>60</v>
      </c>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c r="IW59" s="144"/>
      <c r="IX59" s="144"/>
      <c r="IY59" s="144"/>
      <c r="IZ59" s="144"/>
      <c r="JA59" s="144"/>
      <c r="JB59" s="144"/>
      <c r="JC59" s="144"/>
      <c r="JD59" s="144"/>
      <c r="JE59" s="144"/>
      <c r="JF59" s="144"/>
      <c r="JG59" s="144"/>
      <c r="JH59" s="144"/>
      <c r="JI59" s="144"/>
      <c r="JJ59" s="144"/>
      <c r="JK59" s="144"/>
      <c r="JL59" s="144"/>
      <c r="JM59" s="144"/>
      <c r="JN59" s="144"/>
      <c r="JO59" s="144"/>
      <c r="JP59" s="144"/>
      <c r="JQ59" s="144"/>
      <c r="JR59" s="144"/>
      <c r="JS59" s="144"/>
      <c r="JT59" s="144"/>
      <c r="JU59" s="144"/>
      <c r="JV59" s="144"/>
      <c r="JW59" s="144"/>
      <c r="JX59" s="144"/>
      <c r="JY59" s="144"/>
      <c r="JZ59" s="144"/>
      <c r="KA59" s="144"/>
      <c r="KB59" s="144"/>
      <c r="KC59" s="144"/>
      <c r="KD59" s="144"/>
      <c r="KE59" s="144"/>
      <c r="KF59" s="144"/>
      <c r="KG59" s="144"/>
      <c r="KH59" s="144"/>
      <c r="KI59" s="144"/>
      <c r="KJ59" s="144"/>
      <c r="KK59" s="144"/>
      <c r="KL59" s="144"/>
      <c r="KM59" s="144"/>
      <c r="KN59" s="144"/>
      <c r="KO59" s="144"/>
      <c r="KP59" s="144"/>
      <c r="KQ59" s="144"/>
      <c r="KR59" s="144"/>
      <c r="KS59" s="144"/>
      <c r="KT59" s="144"/>
      <c r="KU59" s="144"/>
      <c r="KV59" s="144"/>
      <c r="KW59" s="144"/>
      <c r="KX59" s="144"/>
      <c r="KY59" s="144"/>
      <c r="KZ59" s="144"/>
      <c r="LA59" s="144"/>
      <c r="LB59" s="144"/>
      <c r="LC59" s="144"/>
      <c r="LD59" s="144"/>
      <c r="LE59" s="144"/>
      <c r="LF59" s="144"/>
      <c r="LG59" s="144"/>
      <c r="LH59" s="144"/>
      <c r="LI59" s="144"/>
      <c r="LJ59" s="144"/>
      <c r="LK59" s="144"/>
      <c r="LL59" s="144"/>
      <c r="LM59" s="144"/>
      <c r="LN59" s="144"/>
      <c r="LO59" s="144"/>
      <c r="LP59" s="144"/>
      <c r="LQ59" s="144"/>
      <c r="LR59" s="144"/>
      <c r="LS59" s="144"/>
      <c r="LT59" s="144"/>
      <c r="LU59" s="144"/>
      <c r="LV59" s="144"/>
      <c r="LW59" s="144"/>
      <c r="LX59" s="144"/>
      <c r="LY59" s="144"/>
      <c r="LZ59" s="144"/>
      <c r="MA59" s="144"/>
      <c r="MB59" s="144"/>
      <c r="MC59" s="144"/>
      <c r="MD59" s="144"/>
      <c r="ME59" s="144"/>
      <c r="MF59" s="144"/>
      <c r="MG59" s="144"/>
      <c r="MH59" s="144"/>
      <c r="MI59" s="144"/>
      <c r="MJ59" s="144"/>
      <c r="MK59" s="144"/>
      <c r="ML59" s="144"/>
      <c r="MM59" s="144"/>
      <c r="MN59" s="144"/>
      <c r="MO59" s="144"/>
      <c r="MP59" s="144"/>
      <c r="MQ59" s="144"/>
      <c r="MR59" s="144"/>
      <c r="MS59" s="144"/>
      <c r="MT59" s="144"/>
      <c r="MU59" s="144"/>
      <c r="MV59" s="144"/>
      <c r="MW59" s="144"/>
      <c r="MX59" s="144"/>
      <c r="MY59" s="144"/>
      <c r="MZ59" s="144"/>
      <c r="NA59" s="144"/>
      <c r="NB59" s="144"/>
      <c r="NC59" s="144"/>
      <c r="ND59" s="144"/>
      <c r="NE59" s="144"/>
      <c r="NF59" s="144"/>
      <c r="NG59" s="144"/>
      <c r="NH59" s="144"/>
      <c r="NI59" s="144"/>
      <c r="NJ59" s="144"/>
      <c r="NK59" s="144"/>
      <c r="NL59" s="144"/>
      <c r="NM59" s="144"/>
      <c r="NN59" s="144"/>
      <c r="NO59" s="144"/>
      <c r="NP59" s="144"/>
      <c r="NQ59" s="144"/>
      <c r="NR59" s="144"/>
      <c r="NS59" s="144"/>
      <c r="NT59" s="144"/>
      <c r="NU59" s="144"/>
      <c r="NV59" s="144"/>
      <c r="NW59" s="144"/>
      <c r="NX59" s="144"/>
      <c r="NY59" s="144"/>
      <c r="NZ59" s="144"/>
      <c r="OA59" s="144"/>
      <c r="OB59" s="144"/>
      <c r="OC59" s="144"/>
      <c r="OD59" s="144"/>
      <c r="OE59" s="144"/>
      <c r="OF59" s="144"/>
      <c r="OG59" s="144"/>
      <c r="OH59" s="144"/>
      <c r="OI59" s="144"/>
      <c r="OJ59" s="144"/>
      <c r="OK59" s="144"/>
      <c r="OL59" s="144"/>
      <c r="OM59" s="144"/>
      <c r="ON59" s="144"/>
      <c r="OO59" s="144"/>
      <c r="OP59" s="144"/>
      <c r="OQ59" s="144"/>
      <c r="OR59" s="144"/>
      <c r="OS59" s="144"/>
      <c r="OT59" s="144"/>
      <c r="OU59" s="144"/>
      <c r="OV59" s="144"/>
      <c r="OW59" s="144"/>
      <c r="OX59" s="144"/>
      <c r="OY59" s="144"/>
      <c r="OZ59" s="144"/>
      <c r="PA59" s="144"/>
      <c r="PB59" s="144"/>
      <c r="PC59" s="144"/>
      <c r="PD59" s="144"/>
      <c r="PE59" s="144"/>
      <c r="PF59" s="144"/>
      <c r="PG59" s="144"/>
      <c r="PH59" s="144"/>
      <c r="PI59" s="144"/>
      <c r="PJ59" s="144"/>
      <c r="PK59" s="144"/>
      <c r="PL59" s="144"/>
      <c r="PM59" s="144"/>
      <c r="PN59" s="144"/>
      <c r="PO59" s="144"/>
      <c r="PP59" s="144"/>
      <c r="PQ59" s="144"/>
      <c r="PR59" s="144"/>
      <c r="PS59" s="144"/>
      <c r="PT59" s="144"/>
      <c r="PU59" s="144"/>
      <c r="PV59" s="144"/>
      <c r="PW59" s="144"/>
      <c r="PX59" s="144"/>
      <c r="PY59" s="144"/>
      <c r="PZ59" s="144"/>
      <c r="QA59" s="144"/>
      <c r="QB59" s="144"/>
      <c r="QC59" s="144"/>
      <c r="QD59" s="144"/>
      <c r="QE59" s="144"/>
      <c r="QF59" s="144"/>
      <c r="QG59" s="144"/>
      <c r="QH59" s="144"/>
      <c r="QI59" s="144"/>
      <c r="QJ59" s="144"/>
      <c r="QK59" s="144"/>
      <c r="QL59" s="144"/>
      <c r="QM59" s="144"/>
      <c r="QN59" s="144"/>
      <c r="QO59" s="144"/>
      <c r="QP59" s="144"/>
      <c r="QQ59" s="144"/>
      <c r="QR59" s="144"/>
      <c r="QS59" s="144"/>
      <c r="QT59" s="144"/>
      <c r="QU59" s="144"/>
      <c r="QV59" s="144"/>
      <c r="QW59" s="144"/>
      <c r="QX59" s="144"/>
      <c r="QY59" s="144"/>
      <c r="QZ59" s="144"/>
      <c r="RA59" s="144"/>
      <c r="RB59" s="144"/>
      <c r="RC59" s="144"/>
      <c r="RD59" s="144"/>
      <c r="RE59" s="144"/>
      <c r="RF59" s="144"/>
      <c r="RG59" s="144"/>
      <c r="RH59" s="144"/>
      <c r="RI59" s="144"/>
      <c r="RJ59" s="144"/>
      <c r="RK59" s="144"/>
      <c r="RL59" s="144"/>
      <c r="RM59" s="144"/>
      <c r="RN59" s="144"/>
      <c r="RO59" s="144"/>
      <c r="RP59" s="144"/>
      <c r="RQ59" s="144"/>
      <c r="RR59" s="144"/>
      <c r="RS59" s="144"/>
      <c r="RT59" s="144"/>
      <c r="RU59" s="144"/>
      <c r="RV59" s="144"/>
      <c r="RW59" s="144"/>
      <c r="RX59" s="144"/>
      <c r="RY59" s="144"/>
      <c r="RZ59" s="144"/>
      <c r="SA59" s="144"/>
      <c r="SB59" s="144"/>
      <c r="SC59" s="144"/>
      <c r="SD59" s="144"/>
      <c r="SE59" s="144"/>
      <c r="SF59" s="144"/>
      <c r="SG59" s="144"/>
      <c r="SH59" s="144"/>
      <c r="SI59" s="144"/>
      <c r="SJ59" s="144"/>
      <c r="SK59" s="144"/>
      <c r="SL59" s="144"/>
      <c r="SM59" s="144"/>
      <c r="SN59" s="144"/>
      <c r="SO59" s="144"/>
      <c r="SP59" s="144"/>
      <c r="SQ59" s="144"/>
      <c r="SR59" s="144"/>
      <c r="SS59" s="144"/>
      <c r="ST59" s="144"/>
      <c r="SU59" s="144"/>
      <c r="SV59" s="144"/>
      <c r="SW59" s="144"/>
      <c r="SX59" s="144"/>
      <c r="SY59" s="144"/>
      <c r="SZ59" s="144"/>
      <c r="TA59" s="144"/>
      <c r="TB59" s="144"/>
      <c r="TC59" s="144"/>
      <c r="TD59" s="144"/>
      <c r="TE59" s="144"/>
      <c r="TF59" s="144"/>
      <c r="TG59" s="144"/>
      <c r="TH59" s="144"/>
      <c r="TI59" s="144"/>
      <c r="TJ59" s="144"/>
      <c r="TK59" s="144"/>
      <c r="TL59" s="144"/>
      <c r="TM59" s="144"/>
      <c r="TN59" s="144"/>
      <c r="TO59" s="144"/>
      <c r="TP59" s="144"/>
      <c r="TQ59" s="144"/>
      <c r="TR59" s="144"/>
      <c r="TS59" s="144"/>
      <c r="TT59" s="144"/>
      <c r="TU59" s="144"/>
      <c r="TV59" s="144"/>
      <c r="TW59" s="144"/>
      <c r="TX59" s="144"/>
      <c r="TY59" s="144"/>
      <c r="TZ59" s="144"/>
      <c r="UA59" s="144"/>
      <c r="UB59" s="144"/>
      <c r="UC59" s="144"/>
      <c r="UD59" s="144"/>
      <c r="UE59" s="144"/>
      <c r="UF59" s="144"/>
      <c r="UG59" s="144"/>
      <c r="UH59" s="144"/>
      <c r="UI59" s="144"/>
      <c r="UJ59" s="144"/>
      <c r="UK59" s="144"/>
      <c r="UL59" s="144"/>
      <c r="UM59" s="144"/>
      <c r="UN59" s="144"/>
      <c r="UO59" s="144"/>
      <c r="UP59" s="144"/>
      <c r="UQ59" s="144"/>
      <c r="UR59" s="144"/>
      <c r="US59" s="144"/>
      <c r="UT59" s="144"/>
      <c r="UU59" s="144"/>
      <c r="UV59" s="144"/>
      <c r="UW59" s="144"/>
      <c r="UX59" s="144"/>
      <c r="UY59" s="144"/>
      <c r="UZ59" s="144"/>
      <c r="VA59" s="144"/>
      <c r="VB59" s="144"/>
      <c r="VC59" s="144"/>
      <c r="VD59" s="144"/>
      <c r="VE59" s="144"/>
      <c r="VF59" s="144"/>
      <c r="VG59" s="144"/>
      <c r="VH59" s="144"/>
      <c r="VI59" s="144"/>
      <c r="VJ59" s="144"/>
      <c r="VK59" s="144"/>
      <c r="VL59" s="144"/>
      <c r="VM59" s="144"/>
      <c r="VN59" s="144"/>
      <c r="VO59" s="144"/>
      <c r="VP59" s="144"/>
      <c r="VQ59" s="144"/>
      <c r="VR59" s="144"/>
      <c r="VS59" s="144"/>
      <c r="VT59" s="144"/>
      <c r="VU59" s="144"/>
      <c r="VV59" s="144"/>
      <c r="VW59" s="144"/>
      <c r="VX59" s="144"/>
      <c r="VY59" s="144"/>
      <c r="VZ59" s="144"/>
      <c r="WA59" s="144"/>
      <c r="WB59" s="144"/>
      <c r="WC59" s="144"/>
      <c r="WD59" s="144"/>
      <c r="WE59" s="144"/>
      <c r="WF59" s="144"/>
      <c r="WG59" s="144"/>
      <c r="WH59" s="144"/>
      <c r="WI59" s="144"/>
      <c r="WJ59" s="144"/>
      <c r="WK59" s="144"/>
      <c r="WL59" s="144"/>
      <c r="WM59" s="144"/>
      <c r="WN59" s="144"/>
      <c r="WO59" s="144"/>
      <c r="WP59" s="144"/>
      <c r="WQ59" s="144"/>
      <c r="WR59" s="144"/>
      <c r="WS59" s="144"/>
      <c r="WT59" s="144"/>
      <c r="WU59" s="144"/>
      <c r="WV59" s="144"/>
      <c r="WW59" s="144"/>
      <c r="WX59" s="144"/>
      <c r="WY59" s="144"/>
      <c r="WZ59" s="144"/>
      <c r="XA59" s="144"/>
      <c r="XB59" s="144"/>
      <c r="XC59" s="144"/>
      <c r="XD59" s="144"/>
      <c r="XE59" s="144"/>
      <c r="XF59" s="144"/>
      <c r="XG59" s="144"/>
      <c r="XH59" s="144"/>
      <c r="XI59" s="144"/>
      <c r="XJ59" s="144"/>
      <c r="XK59" s="144"/>
      <c r="XL59" s="144"/>
      <c r="XM59" s="144"/>
      <c r="XN59" s="144"/>
      <c r="XO59" s="144"/>
      <c r="XP59" s="144"/>
      <c r="XQ59" s="144"/>
      <c r="XR59" s="144"/>
      <c r="XS59" s="144"/>
      <c r="XT59" s="144"/>
      <c r="XU59" s="144"/>
      <c r="XV59" s="144"/>
      <c r="XW59" s="144"/>
      <c r="XX59" s="144"/>
      <c r="XY59" s="144"/>
      <c r="XZ59" s="144"/>
      <c r="YA59" s="144"/>
      <c r="YB59" s="144"/>
      <c r="YC59" s="144"/>
      <c r="YD59" s="144"/>
      <c r="YE59" s="144"/>
      <c r="YF59" s="144"/>
      <c r="YG59" s="144"/>
      <c r="YH59" s="144"/>
      <c r="YI59" s="144"/>
      <c r="YJ59" s="144"/>
      <c r="YK59" s="144"/>
      <c r="YL59" s="144"/>
      <c r="YM59" s="144"/>
      <c r="YN59" s="144"/>
      <c r="YO59" s="144"/>
      <c r="YP59" s="144"/>
      <c r="YQ59" s="144"/>
      <c r="YR59" s="144"/>
      <c r="YS59" s="144"/>
      <c r="YT59" s="144"/>
      <c r="YU59" s="144"/>
      <c r="YV59" s="144"/>
      <c r="YW59" s="144"/>
      <c r="YX59" s="144"/>
      <c r="YY59" s="144"/>
      <c r="YZ59" s="144"/>
      <c r="ZA59" s="144"/>
      <c r="ZB59" s="144"/>
      <c r="ZC59" s="144"/>
      <c r="ZD59" s="144"/>
      <c r="ZE59" s="144"/>
      <c r="ZF59" s="144"/>
      <c r="ZG59" s="144"/>
      <c r="ZH59" s="144"/>
      <c r="ZI59" s="144"/>
      <c r="ZJ59" s="144"/>
      <c r="ZK59" s="144"/>
      <c r="ZL59" s="144"/>
      <c r="ZM59" s="144"/>
      <c r="ZN59" s="144"/>
      <c r="ZO59" s="144"/>
      <c r="ZP59" s="144"/>
      <c r="ZQ59" s="144"/>
      <c r="ZR59" s="144"/>
      <c r="ZS59" s="144"/>
      <c r="ZT59" s="144"/>
      <c r="ZU59" s="144"/>
      <c r="ZV59" s="144"/>
      <c r="ZW59" s="144"/>
      <c r="ZX59" s="144"/>
      <c r="ZY59" s="144"/>
      <c r="ZZ59" s="144"/>
      <c r="AAA59" s="144"/>
      <c r="AAB59" s="144"/>
      <c r="AAC59" s="144"/>
      <c r="AAD59" s="144"/>
      <c r="AAE59" s="144"/>
      <c r="AAF59" s="144"/>
      <c r="AAG59" s="144"/>
      <c r="AAH59" s="144"/>
      <c r="AAI59" s="144"/>
      <c r="AAJ59" s="144"/>
      <c r="AAK59" s="144"/>
      <c r="AAL59" s="144"/>
      <c r="AAM59" s="144"/>
      <c r="AAN59" s="144"/>
      <c r="AAO59" s="144"/>
      <c r="AAP59" s="144"/>
      <c r="AAQ59" s="144"/>
      <c r="AAR59" s="144"/>
      <c r="AAS59" s="144"/>
      <c r="AAT59" s="144"/>
      <c r="AAU59" s="144"/>
      <c r="AAV59" s="144"/>
      <c r="AAW59" s="144"/>
      <c r="AAX59" s="144"/>
      <c r="AAY59" s="144"/>
      <c r="AAZ59" s="144"/>
      <c r="ABA59" s="144"/>
      <c r="ABB59" s="144"/>
      <c r="ABC59" s="144"/>
      <c r="ABD59" s="144"/>
      <c r="ABE59" s="144"/>
      <c r="ABF59" s="144"/>
      <c r="ABG59" s="144"/>
      <c r="ABH59" s="144"/>
      <c r="ABI59" s="144"/>
      <c r="ABJ59" s="144"/>
      <c r="ABK59" s="144"/>
      <c r="ABL59" s="144"/>
      <c r="ABM59" s="144"/>
      <c r="ABN59" s="144"/>
      <c r="ABO59" s="144"/>
      <c r="ABP59" s="144"/>
      <c r="ABQ59" s="144"/>
      <c r="ABR59" s="144"/>
      <c r="ABS59" s="144"/>
      <c r="ABT59" s="144"/>
      <c r="ABU59" s="144"/>
      <c r="ABV59" s="144"/>
      <c r="ABW59" s="144"/>
      <c r="ABX59" s="144"/>
      <c r="ABY59" s="144"/>
      <c r="ABZ59" s="144"/>
      <c r="ACA59" s="144"/>
      <c r="ACB59" s="144"/>
      <c r="ACC59" s="144"/>
      <c r="ACD59" s="144"/>
      <c r="ACE59" s="144"/>
      <c r="ACF59" s="144"/>
      <c r="ACG59" s="144"/>
      <c r="ACH59" s="144"/>
      <c r="ACI59" s="144"/>
      <c r="ACJ59" s="144"/>
      <c r="ACK59" s="144"/>
      <c r="ACL59" s="144"/>
      <c r="ACM59" s="144"/>
      <c r="ACN59" s="144"/>
      <c r="ACO59" s="144"/>
      <c r="ACP59" s="144"/>
      <c r="ACQ59" s="144"/>
      <c r="ACR59" s="144"/>
      <c r="ACS59" s="144"/>
      <c r="ACT59" s="144"/>
      <c r="ACU59" s="144"/>
      <c r="ACV59" s="144"/>
      <c r="ACW59" s="144"/>
      <c r="ACX59" s="144"/>
      <c r="ACY59" s="144"/>
      <c r="ACZ59" s="144"/>
      <c r="ADA59" s="144"/>
      <c r="ADB59" s="144"/>
      <c r="ADC59" s="144"/>
      <c r="ADD59" s="144"/>
      <c r="ADE59" s="144"/>
      <c r="ADF59" s="144"/>
      <c r="ADG59" s="144"/>
      <c r="ADH59" s="144"/>
      <c r="ADI59" s="144"/>
      <c r="ADJ59" s="144"/>
      <c r="ADK59" s="144"/>
      <c r="ADL59" s="144"/>
      <c r="ADM59" s="144"/>
      <c r="ADN59" s="144"/>
      <c r="ADO59" s="144"/>
      <c r="ADP59" s="144"/>
      <c r="ADQ59" s="144"/>
      <c r="ADR59" s="144"/>
      <c r="ADS59" s="144"/>
      <c r="ADT59" s="144"/>
      <c r="ADU59" s="144"/>
      <c r="ADV59" s="144"/>
      <c r="ADW59" s="144"/>
      <c r="ADX59" s="144"/>
      <c r="ADY59" s="144"/>
      <c r="ADZ59" s="144"/>
      <c r="AEA59" s="144"/>
      <c r="AEB59" s="144"/>
      <c r="AEC59" s="144"/>
      <c r="AED59" s="144"/>
      <c r="AEE59" s="144"/>
      <c r="AEF59" s="144"/>
      <c r="AEG59" s="144"/>
      <c r="AEH59" s="144"/>
      <c r="AEI59" s="144"/>
      <c r="AEJ59" s="144"/>
      <c r="AEK59" s="144"/>
      <c r="AEL59" s="144"/>
      <c r="AEM59" s="144"/>
      <c r="AEN59" s="144"/>
      <c r="AEO59" s="144"/>
      <c r="AEP59" s="144"/>
      <c r="AEQ59" s="144"/>
      <c r="AER59" s="144"/>
      <c r="AES59" s="144"/>
      <c r="AET59" s="144"/>
      <c r="AEU59" s="144"/>
      <c r="AEV59" s="144"/>
      <c r="AEW59" s="144"/>
      <c r="AEX59" s="144"/>
      <c r="AEY59" s="144"/>
      <c r="AEZ59" s="144"/>
      <c r="AFA59" s="144"/>
      <c r="AFB59" s="144"/>
      <c r="AFC59" s="144"/>
      <c r="AFD59" s="144"/>
      <c r="AFE59" s="144"/>
      <c r="AFF59" s="144"/>
      <c r="AFG59" s="144"/>
      <c r="AFH59" s="144"/>
      <c r="AFI59" s="144"/>
      <c r="AFJ59" s="144"/>
      <c r="AFK59" s="144"/>
      <c r="AFL59" s="144"/>
      <c r="AFM59" s="144"/>
      <c r="AFN59" s="144"/>
      <c r="AFO59" s="144"/>
      <c r="AFP59" s="144"/>
      <c r="AFQ59" s="144"/>
      <c r="AFR59" s="144"/>
      <c r="AFS59" s="144"/>
      <c r="AFT59" s="144"/>
      <c r="AFU59" s="144"/>
      <c r="AFV59" s="144"/>
      <c r="AFW59" s="144"/>
      <c r="AFX59" s="144"/>
      <c r="AFY59" s="144"/>
      <c r="AFZ59" s="144"/>
      <c r="AGA59" s="144"/>
      <c r="AGB59" s="144"/>
      <c r="AGC59" s="144"/>
      <c r="AGD59" s="144"/>
      <c r="AGE59" s="144"/>
      <c r="AGF59" s="144"/>
      <c r="AGG59" s="144"/>
      <c r="AGH59" s="144"/>
      <c r="AGI59" s="144"/>
      <c r="AGJ59" s="144"/>
      <c r="AGK59" s="144"/>
      <c r="AGL59" s="144"/>
      <c r="AGM59" s="144"/>
      <c r="AGN59" s="144"/>
      <c r="AGO59" s="144"/>
      <c r="AGP59" s="144"/>
      <c r="AGQ59" s="144"/>
      <c r="AGR59" s="144"/>
      <c r="AGS59" s="144"/>
      <c r="AGT59" s="144"/>
      <c r="AGU59" s="144"/>
      <c r="AGV59" s="144"/>
      <c r="AGW59" s="144"/>
      <c r="AGX59" s="144"/>
      <c r="AGY59" s="144"/>
      <c r="AGZ59" s="144"/>
      <c r="AHA59" s="144"/>
      <c r="AHB59" s="144"/>
      <c r="AHC59" s="144"/>
      <c r="AHD59" s="144"/>
      <c r="AHE59" s="144"/>
      <c r="AHF59" s="144"/>
      <c r="AHG59" s="144"/>
      <c r="AHH59" s="144"/>
      <c r="AHI59" s="144"/>
      <c r="AHJ59" s="144"/>
      <c r="AHK59" s="144"/>
      <c r="AHL59" s="144"/>
      <c r="AHM59" s="144"/>
      <c r="AHN59" s="144"/>
      <c r="AHO59" s="144"/>
      <c r="AHP59" s="144"/>
      <c r="AHQ59" s="144"/>
      <c r="AHR59" s="144"/>
      <c r="AHS59" s="144"/>
      <c r="AHT59" s="144"/>
      <c r="AHU59" s="144"/>
      <c r="AHV59" s="144"/>
      <c r="AHW59" s="144"/>
      <c r="AHX59" s="144"/>
      <c r="AHY59" s="144"/>
      <c r="AHZ59" s="144"/>
      <c r="AIA59" s="144"/>
      <c r="AIB59" s="144"/>
      <c r="AIC59" s="144"/>
      <c r="AID59" s="144"/>
      <c r="AIE59" s="144"/>
      <c r="AIF59" s="144"/>
      <c r="AIG59" s="144"/>
      <c r="AIH59" s="144"/>
      <c r="AII59" s="144"/>
      <c r="AIJ59" s="144"/>
      <c r="AIK59" s="144"/>
      <c r="AIL59" s="144"/>
      <c r="AIM59" s="144"/>
      <c r="AIN59" s="144"/>
      <c r="AIO59" s="144"/>
      <c r="AIP59" s="144"/>
      <c r="AIQ59" s="144"/>
      <c r="AIR59" s="144"/>
      <c r="AIS59" s="144"/>
      <c r="AIT59" s="144"/>
      <c r="AIU59" s="144"/>
      <c r="AIV59" s="144"/>
      <c r="AIW59" s="144"/>
      <c r="AIX59" s="144"/>
      <c r="AIY59" s="144"/>
      <c r="AIZ59" s="144"/>
      <c r="AJA59" s="144"/>
      <c r="AJB59" s="144"/>
      <c r="AJC59" s="144"/>
      <c r="AJD59" s="144"/>
      <c r="AJE59" s="144"/>
      <c r="AJF59" s="144"/>
      <c r="AJG59" s="144"/>
      <c r="AJH59" s="144"/>
      <c r="AJI59" s="144"/>
      <c r="AJJ59" s="144"/>
      <c r="AJK59" s="144"/>
      <c r="AJL59" s="144"/>
      <c r="AJM59" s="144"/>
      <c r="AJN59" s="144"/>
      <c r="AJO59" s="144"/>
      <c r="AJP59" s="144"/>
      <c r="AJQ59" s="144"/>
      <c r="AJR59" s="144"/>
      <c r="AJS59" s="144"/>
      <c r="AJT59" s="144"/>
      <c r="AJU59" s="144"/>
      <c r="AJV59" s="144"/>
      <c r="AJW59" s="144"/>
      <c r="AJX59" s="144"/>
      <c r="AJY59" s="144"/>
      <c r="AJZ59" s="144"/>
      <c r="AKA59" s="144"/>
      <c r="AKB59" s="144"/>
      <c r="AKC59" s="144"/>
      <c r="AKD59" s="144"/>
      <c r="AKE59" s="144"/>
      <c r="AKF59" s="144"/>
      <c r="AKG59" s="144"/>
      <c r="AKH59" s="144"/>
      <c r="AKI59" s="144"/>
      <c r="AKJ59" s="144"/>
      <c r="AKK59" s="144"/>
      <c r="AKL59" s="144"/>
      <c r="AKM59" s="144"/>
      <c r="AKN59" s="144"/>
      <c r="AKO59" s="144"/>
      <c r="AKP59" s="144"/>
      <c r="AKQ59" s="144"/>
      <c r="AKR59" s="144"/>
      <c r="AKS59" s="144"/>
      <c r="AKT59" s="144"/>
      <c r="AKU59" s="144"/>
      <c r="AKV59" s="144"/>
      <c r="AKW59" s="144"/>
      <c r="AKX59" s="144"/>
      <c r="AKY59" s="144"/>
      <c r="AKZ59" s="144"/>
      <c r="ALA59" s="144"/>
      <c r="ALB59" s="144"/>
      <c r="ALC59" s="144"/>
      <c r="ALD59" s="144"/>
      <c r="ALE59" s="144"/>
      <c r="ALF59" s="144"/>
      <c r="ALG59" s="144"/>
      <c r="ALH59" s="144"/>
      <c r="ALI59" s="144"/>
      <c r="ALJ59" s="144"/>
      <c r="ALK59" s="144"/>
      <c r="ALL59" s="144"/>
      <c r="ALM59" s="144"/>
      <c r="ALN59" s="144"/>
      <c r="ALO59" s="144"/>
      <c r="ALP59" s="144"/>
      <c r="ALQ59" s="144"/>
      <c r="ALR59" s="144"/>
      <c r="ALS59" s="144"/>
      <c r="ALT59" s="144"/>
      <c r="ALU59" s="144"/>
      <c r="ALV59" s="144"/>
      <c r="ALW59" s="144"/>
      <c r="ALX59" s="144"/>
      <c r="ALY59" s="144"/>
      <c r="ALZ59" s="144"/>
      <c r="AMA59" s="144"/>
      <c r="AMB59" s="144"/>
      <c r="AMC59" s="144"/>
      <c r="AMD59" s="144"/>
      <c r="AME59" s="144"/>
      <c r="AMF59" s="144"/>
      <c r="AMG59" s="144"/>
      <c r="AMH59" s="144"/>
      <c r="AMI59" s="144"/>
      <c r="AMJ59" s="144"/>
      <c r="AMK59" s="144"/>
      <c r="AML59" s="144"/>
      <c r="AMM59" s="144"/>
      <c r="AMN59" s="144"/>
      <c r="AMO59" s="144"/>
      <c r="AMP59" s="144"/>
      <c r="AMQ59" s="144"/>
      <c r="AMR59" s="144"/>
      <c r="AMS59" s="144"/>
      <c r="AMT59" s="144"/>
      <c r="AMU59" s="144"/>
      <c r="AMV59" s="144"/>
      <c r="AMW59" s="144"/>
      <c r="AMX59" s="144"/>
      <c r="AMY59" s="144"/>
      <c r="AMZ59" s="144"/>
      <c r="ANA59" s="144"/>
      <c r="ANB59" s="144"/>
      <c r="ANC59" s="144"/>
      <c r="AND59" s="144"/>
      <c r="ANE59" s="144"/>
      <c r="ANF59" s="144"/>
      <c r="ANG59" s="144"/>
      <c r="ANH59" s="144"/>
      <c r="ANI59" s="144"/>
      <c r="ANJ59" s="144"/>
      <c r="ANK59" s="144"/>
      <c r="ANL59" s="144"/>
      <c r="ANM59" s="144"/>
      <c r="ANN59" s="144"/>
      <c r="ANO59" s="144"/>
      <c r="ANP59" s="144"/>
      <c r="ANQ59" s="144"/>
      <c r="ANR59" s="144"/>
      <c r="ANS59" s="144"/>
      <c r="ANT59" s="144"/>
      <c r="ANU59" s="144"/>
      <c r="ANV59" s="144"/>
      <c r="ANW59" s="144"/>
      <c r="ANX59" s="144"/>
      <c r="ANY59" s="144"/>
      <c r="ANZ59" s="144"/>
      <c r="AOA59" s="144"/>
      <c r="AOB59" s="144"/>
      <c r="AOC59" s="144"/>
      <c r="AOD59" s="144"/>
      <c r="AOE59" s="144"/>
      <c r="AOF59" s="144"/>
      <c r="AOG59" s="144"/>
      <c r="AOH59" s="144"/>
      <c r="AOI59" s="144"/>
      <c r="AOJ59" s="144"/>
      <c r="AOK59" s="144"/>
      <c r="AOL59" s="144"/>
      <c r="AOM59" s="144"/>
      <c r="AON59" s="144"/>
      <c r="AOO59" s="144"/>
      <c r="AOP59" s="144"/>
      <c r="AOQ59" s="144"/>
      <c r="AOR59" s="144"/>
      <c r="AOS59" s="144"/>
      <c r="AOT59" s="144"/>
      <c r="AOU59" s="144"/>
      <c r="AOV59" s="144"/>
      <c r="AOW59" s="144"/>
      <c r="AOX59" s="144"/>
      <c r="AOY59" s="144"/>
      <c r="AOZ59" s="144"/>
      <c r="APA59" s="144"/>
      <c r="APB59" s="144"/>
      <c r="APC59" s="144"/>
      <c r="APD59" s="144"/>
      <c r="APE59" s="144"/>
      <c r="APF59" s="144"/>
      <c r="APG59" s="144"/>
      <c r="APH59" s="144"/>
      <c r="API59" s="144"/>
      <c r="APJ59" s="144"/>
      <c r="APK59" s="144"/>
      <c r="APL59" s="144"/>
      <c r="APM59" s="144"/>
      <c r="APN59" s="144"/>
      <c r="APO59" s="144"/>
      <c r="APP59" s="144"/>
      <c r="APQ59" s="144"/>
      <c r="APR59" s="144"/>
      <c r="APS59" s="144"/>
      <c r="APT59" s="144"/>
      <c r="APU59" s="144"/>
      <c r="APV59" s="144"/>
      <c r="APW59" s="144"/>
      <c r="APX59" s="144"/>
      <c r="APY59" s="144"/>
      <c r="APZ59" s="144"/>
      <c r="AQA59" s="144"/>
      <c r="AQB59" s="144"/>
      <c r="AQC59" s="144"/>
      <c r="AQD59" s="144"/>
      <c r="AQE59" s="144"/>
      <c r="AQF59" s="144"/>
      <c r="AQG59" s="144"/>
      <c r="AQH59" s="144"/>
      <c r="AQI59" s="144"/>
      <c r="AQJ59" s="144"/>
      <c r="AQK59" s="144"/>
      <c r="AQL59" s="144"/>
      <c r="AQM59" s="144"/>
      <c r="AQN59" s="144"/>
      <c r="AQO59" s="144"/>
      <c r="AQP59" s="144"/>
      <c r="AQQ59" s="144"/>
      <c r="AQR59" s="144"/>
      <c r="AQS59" s="144"/>
      <c r="AQT59" s="144"/>
      <c r="AQU59" s="144"/>
      <c r="AQV59" s="144"/>
      <c r="AQW59" s="144"/>
      <c r="AQX59" s="144"/>
      <c r="AQY59" s="144"/>
      <c r="AQZ59" s="144"/>
      <c r="ARA59" s="144"/>
      <c r="ARB59" s="144"/>
      <c r="ARC59" s="144"/>
      <c r="ARD59" s="144"/>
      <c r="ARE59" s="144"/>
      <c r="ARF59" s="144"/>
      <c r="ARG59" s="144"/>
      <c r="ARH59" s="144"/>
      <c r="ARI59" s="144"/>
      <c r="ARJ59" s="144"/>
      <c r="ARK59" s="144"/>
      <c r="ARL59" s="144"/>
      <c r="ARM59" s="144"/>
      <c r="ARN59" s="144"/>
      <c r="ARO59" s="144"/>
      <c r="ARP59" s="144"/>
      <c r="ARQ59" s="144"/>
      <c r="ARR59" s="144"/>
      <c r="ARS59" s="144"/>
      <c r="ART59" s="144"/>
      <c r="ARU59" s="144"/>
      <c r="ARV59" s="144"/>
      <c r="ARW59" s="144"/>
      <c r="ARX59" s="144"/>
      <c r="ARY59" s="144"/>
      <c r="ARZ59" s="144"/>
      <c r="ASA59" s="144"/>
      <c r="ASB59" s="144"/>
      <c r="ASC59" s="144"/>
      <c r="ASD59" s="144"/>
      <c r="ASE59" s="144"/>
      <c r="ASF59" s="144"/>
      <c r="ASG59" s="144"/>
      <c r="ASH59" s="144"/>
      <c r="ASI59" s="144"/>
      <c r="ASJ59" s="144"/>
      <c r="ASK59" s="144"/>
      <c r="ASL59" s="144"/>
      <c r="ASM59" s="144"/>
      <c r="ASN59" s="144"/>
      <c r="ASO59" s="144"/>
      <c r="ASP59" s="144"/>
      <c r="ASQ59" s="144"/>
      <c r="ASR59" s="144"/>
      <c r="ASS59" s="144"/>
      <c r="AST59" s="144"/>
      <c r="ASU59" s="144"/>
      <c r="ASV59" s="144"/>
      <c r="ASW59" s="144"/>
      <c r="ASX59" s="144"/>
      <c r="ASY59" s="144"/>
      <c r="ASZ59" s="144"/>
      <c r="ATA59" s="144"/>
      <c r="ATB59" s="144"/>
      <c r="ATC59" s="144"/>
      <c r="ATD59" s="144"/>
      <c r="ATE59" s="144"/>
      <c r="ATF59" s="144"/>
      <c r="ATG59" s="144"/>
      <c r="ATH59" s="144"/>
      <c r="ATI59" s="144"/>
      <c r="ATJ59" s="144"/>
      <c r="ATK59" s="144"/>
      <c r="ATL59" s="144"/>
      <c r="ATM59" s="144"/>
      <c r="ATN59" s="144"/>
      <c r="ATO59" s="144"/>
      <c r="ATP59" s="144"/>
      <c r="ATQ59" s="144"/>
      <c r="ATR59" s="144"/>
      <c r="ATS59" s="144"/>
      <c r="ATT59" s="144"/>
      <c r="ATU59" s="144"/>
      <c r="ATV59" s="144"/>
      <c r="ATW59" s="144"/>
      <c r="ATX59" s="144"/>
      <c r="ATY59" s="144"/>
      <c r="ATZ59" s="144"/>
      <c r="AUA59" s="144"/>
      <c r="AUB59" s="144"/>
      <c r="AUC59" s="144"/>
      <c r="AUD59" s="144"/>
      <c r="AUE59" s="144"/>
      <c r="AUF59" s="144"/>
      <c r="AUG59" s="144"/>
      <c r="AUH59" s="144"/>
      <c r="AUI59" s="144"/>
      <c r="AUJ59" s="144"/>
      <c r="AUK59" s="144"/>
      <c r="AUL59" s="144"/>
      <c r="AUM59" s="144"/>
      <c r="AUN59" s="144"/>
      <c r="AUO59" s="144"/>
      <c r="AUP59" s="144"/>
      <c r="AUQ59" s="144"/>
      <c r="AUR59" s="144"/>
      <c r="AUS59" s="144"/>
      <c r="AUT59" s="144"/>
      <c r="AUU59" s="144"/>
      <c r="AUV59" s="144"/>
      <c r="AUW59" s="144"/>
      <c r="AUX59" s="144"/>
      <c r="AUY59" s="144"/>
      <c r="AUZ59" s="144"/>
      <c r="AVA59" s="144"/>
      <c r="AVB59" s="144"/>
      <c r="AVC59" s="144"/>
      <c r="AVD59" s="144"/>
      <c r="AVE59" s="144"/>
      <c r="AVF59" s="144"/>
      <c r="AVG59" s="144"/>
      <c r="AVH59" s="144"/>
      <c r="AVI59" s="144"/>
      <c r="AVJ59" s="144"/>
      <c r="AVK59" s="144"/>
      <c r="AVL59" s="144"/>
      <c r="AVM59" s="144"/>
      <c r="AVN59" s="144"/>
      <c r="AVO59" s="144"/>
      <c r="AVP59" s="144"/>
      <c r="AVQ59" s="144"/>
      <c r="AVR59" s="144"/>
      <c r="AVS59" s="144"/>
      <c r="AVT59" s="144"/>
      <c r="AVU59" s="144"/>
      <c r="AVV59" s="144"/>
      <c r="AVW59" s="144"/>
      <c r="AVX59" s="144"/>
      <c r="AVY59" s="144"/>
      <c r="AVZ59" s="144"/>
      <c r="AWA59" s="144"/>
      <c r="AWB59" s="144"/>
      <c r="AWC59" s="144"/>
      <c r="AWD59" s="144"/>
      <c r="AWE59" s="144"/>
      <c r="AWF59" s="144"/>
      <c r="AWG59" s="144"/>
      <c r="AWH59" s="144"/>
      <c r="AWI59" s="144"/>
      <c r="AWJ59" s="144"/>
      <c r="AWK59" s="144"/>
      <c r="AWL59" s="144"/>
      <c r="AWM59" s="144"/>
      <c r="AWN59" s="144"/>
      <c r="AWO59" s="144"/>
      <c r="AWP59" s="144"/>
      <c r="AWQ59" s="144"/>
      <c r="AWR59" s="144"/>
      <c r="AWS59" s="144"/>
      <c r="AWT59" s="144"/>
      <c r="AWU59" s="144"/>
      <c r="AWV59" s="144"/>
      <c r="AWW59" s="144"/>
      <c r="AWX59" s="144"/>
      <c r="AWY59" s="144"/>
      <c r="AWZ59" s="144"/>
      <c r="AXA59" s="144"/>
      <c r="AXB59" s="144"/>
      <c r="AXC59" s="144"/>
      <c r="AXD59" s="144"/>
      <c r="AXE59" s="144"/>
      <c r="AXF59" s="144"/>
      <c r="AXG59" s="144"/>
      <c r="AXH59" s="144"/>
      <c r="AXI59" s="144"/>
      <c r="AXJ59" s="144"/>
      <c r="AXK59" s="144"/>
      <c r="AXL59" s="144"/>
      <c r="AXM59" s="144"/>
      <c r="AXN59" s="144"/>
      <c r="AXO59" s="144"/>
      <c r="AXP59" s="144"/>
      <c r="AXQ59" s="144"/>
      <c r="AXR59" s="144"/>
      <c r="AXS59" s="144"/>
      <c r="AXT59" s="144"/>
      <c r="AXU59" s="144"/>
      <c r="AXV59" s="144"/>
      <c r="AXW59" s="144"/>
      <c r="AXX59" s="144"/>
      <c r="AXY59" s="144"/>
      <c r="AXZ59" s="144"/>
      <c r="AYA59" s="144"/>
      <c r="AYB59" s="144"/>
      <c r="AYC59" s="144"/>
      <c r="AYD59" s="144"/>
      <c r="AYE59" s="144"/>
      <c r="AYF59" s="144"/>
      <c r="AYG59" s="144"/>
      <c r="AYH59" s="144"/>
      <c r="AYI59" s="144"/>
      <c r="AYJ59" s="144"/>
      <c r="AYK59" s="144"/>
      <c r="AYL59" s="144"/>
      <c r="AYM59" s="144"/>
      <c r="AYN59" s="144"/>
      <c r="AYO59" s="144"/>
      <c r="AYP59" s="144"/>
      <c r="AYQ59" s="144"/>
      <c r="AYR59" s="144"/>
      <c r="AYS59" s="144"/>
      <c r="AYT59" s="144"/>
      <c r="AYU59" s="144"/>
      <c r="AYV59" s="144"/>
      <c r="AYW59" s="144"/>
      <c r="AYX59" s="144"/>
      <c r="AYY59" s="144"/>
      <c r="AYZ59" s="144"/>
      <c r="AZA59" s="144"/>
      <c r="AZB59" s="144"/>
      <c r="AZC59" s="144"/>
      <c r="AZD59" s="144"/>
      <c r="AZE59" s="144"/>
      <c r="AZF59" s="144"/>
      <c r="AZG59" s="144"/>
      <c r="AZH59" s="144"/>
      <c r="AZI59" s="144"/>
      <c r="AZJ59" s="144"/>
      <c r="AZK59" s="144"/>
      <c r="AZL59" s="144"/>
      <c r="AZM59" s="144"/>
      <c r="AZN59" s="144"/>
      <c r="AZO59" s="144"/>
      <c r="AZP59" s="144"/>
      <c r="AZQ59" s="144"/>
      <c r="AZR59" s="144"/>
      <c r="AZS59" s="144"/>
      <c r="AZT59" s="144"/>
      <c r="AZU59" s="144"/>
      <c r="AZV59" s="144"/>
      <c r="AZW59" s="144"/>
      <c r="AZX59" s="144"/>
      <c r="AZY59" s="144"/>
      <c r="AZZ59" s="144"/>
      <c r="BAA59" s="144"/>
      <c r="BAB59" s="144"/>
      <c r="BAC59" s="144"/>
      <c r="BAD59" s="144"/>
      <c r="BAE59" s="144"/>
      <c r="BAF59" s="144"/>
      <c r="BAG59" s="144"/>
      <c r="BAH59" s="144"/>
      <c r="BAI59" s="144"/>
      <c r="BAJ59" s="144"/>
      <c r="BAK59" s="144"/>
      <c r="BAL59" s="144"/>
      <c r="BAM59" s="144"/>
      <c r="BAN59" s="144"/>
      <c r="BAO59" s="144"/>
      <c r="BAP59" s="144"/>
      <c r="BAQ59" s="144"/>
      <c r="BAR59" s="144"/>
      <c r="BAS59" s="144"/>
      <c r="BAT59" s="144"/>
      <c r="BAU59" s="144"/>
      <c r="BAV59" s="144"/>
      <c r="BAW59" s="144"/>
      <c r="BAX59" s="144"/>
      <c r="BAY59" s="144"/>
      <c r="BAZ59" s="144"/>
      <c r="BBA59" s="144"/>
      <c r="BBB59" s="144"/>
      <c r="BBC59" s="144"/>
      <c r="BBD59" s="144"/>
      <c r="BBE59" s="144"/>
      <c r="BBF59" s="144"/>
      <c r="BBG59" s="144"/>
      <c r="BBH59" s="144"/>
      <c r="BBI59" s="144"/>
      <c r="BBJ59" s="144"/>
      <c r="BBK59" s="144"/>
      <c r="BBL59" s="144"/>
      <c r="BBM59" s="144"/>
      <c r="BBN59" s="144"/>
      <c r="BBO59" s="144"/>
      <c r="BBP59" s="144"/>
      <c r="BBQ59" s="144"/>
      <c r="BBR59" s="144"/>
      <c r="BBS59" s="144"/>
      <c r="BBT59" s="144"/>
      <c r="BBU59" s="144"/>
      <c r="BBV59" s="144"/>
      <c r="BBW59" s="144"/>
      <c r="BBX59" s="144"/>
      <c r="BBY59" s="144"/>
      <c r="BBZ59" s="144"/>
      <c r="BCA59" s="144"/>
      <c r="BCB59" s="144"/>
      <c r="BCC59" s="144"/>
      <c r="BCD59" s="144"/>
      <c r="BCE59" s="144"/>
      <c r="BCF59" s="144"/>
      <c r="BCG59" s="144"/>
      <c r="BCH59" s="144"/>
      <c r="BCI59" s="144"/>
      <c r="BCJ59" s="144"/>
      <c r="BCK59" s="144"/>
      <c r="BCL59" s="144"/>
      <c r="BCM59" s="144"/>
      <c r="BCN59" s="144"/>
      <c r="BCO59" s="144"/>
      <c r="BCP59" s="144"/>
      <c r="BCQ59" s="144"/>
      <c r="BCR59" s="144"/>
      <c r="BCS59" s="144"/>
      <c r="BCT59" s="144"/>
      <c r="BCU59" s="144"/>
      <c r="BCV59" s="144"/>
      <c r="BCW59" s="144"/>
      <c r="BCX59" s="144"/>
      <c r="BCY59" s="144"/>
      <c r="BCZ59" s="144"/>
      <c r="BDA59" s="144"/>
      <c r="BDB59" s="144"/>
      <c r="BDC59" s="144"/>
      <c r="BDD59" s="144"/>
      <c r="BDE59" s="144"/>
      <c r="BDF59" s="144"/>
      <c r="BDG59" s="144"/>
      <c r="BDH59" s="144"/>
      <c r="BDI59" s="144"/>
      <c r="BDJ59" s="144"/>
      <c r="BDK59" s="144"/>
      <c r="BDL59" s="144"/>
      <c r="BDM59" s="144"/>
      <c r="BDN59" s="144"/>
      <c r="BDO59" s="144"/>
      <c r="BDP59" s="144"/>
      <c r="BDQ59" s="144"/>
      <c r="BDR59" s="144"/>
      <c r="BDS59" s="144"/>
      <c r="BDT59" s="144"/>
      <c r="BDU59" s="144"/>
      <c r="BDV59" s="144"/>
      <c r="BDW59" s="144"/>
      <c r="BDX59" s="144"/>
      <c r="BDY59" s="144"/>
      <c r="BDZ59" s="144"/>
      <c r="BEA59" s="144"/>
      <c r="BEB59" s="144"/>
      <c r="BEC59" s="144"/>
      <c r="BED59" s="144"/>
      <c r="BEE59" s="144"/>
      <c r="BEF59" s="144"/>
      <c r="BEG59" s="144"/>
      <c r="BEH59" s="144"/>
      <c r="BEI59" s="144"/>
      <c r="BEJ59" s="144"/>
      <c r="BEK59" s="144"/>
      <c r="BEL59" s="144"/>
      <c r="BEM59" s="144"/>
      <c r="BEN59" s="144"/>
      <c r="BEO59" s="144"/>
      <c r="BEP59" s="144"/>
      <c r="BEQ59" s="144"/>
      <c r="BER59" s="144"/>
      <c r="BES59" s="144"/>
      <c r="BET59" s="144"/>
      <c r="BEU59" s="144"/>
      <c r="BEV59" s="144"/>
      <c r="BEW59" s="144"/>
      <c r="BEX59" s="144"/>
      <c r="BEY59" s="144"/>
      <c r="BEZ59" s="144"/>
      <c r="BFA59" s="144"/>
      <c r="BFB59" s="144"/>
      <c r="BFC59" s="144"/>
      <c r="BFD59" s="144"/>
      <c r="BFE59" s="144"/>
      <c r="BFF59" s="144"/>
      <c r="BFG59" s="144"/>
      <c r="BFH59" s="144"/>
      <c r="BFI59" s="144"/>
      <c r="BFJ59" s="144"/>
      <c r="BFK59" s="144"/>
      <c r="BFL59" s="144"/>
      <c r="BFM59" s="144"/>
      <c r="BFN59" s="144"/>
      <c r="BFO59" s="144"/>
      <c r="BFP59" s="144"/>
      <c r="BFQ59" s="144"/>
      <c r="BFR59" s="144"/>
      <c r="BFS59" s="144"/>
      <c r="BFT59" s="144"/>
      <c r="BFU59" s="144"/>
      <c r="BFV59" s="144"/>
      <c r="BFW59" s="144"/>
      <c r="BFX59" s="144"/>
      <c r="BFY59" s="144"/>
      <c r="BFZ59" s="144"/>
      <c r="BGA59" s="144"/>
      <c r="BGB59" s="144"/>
      <c r="BGC59" s="144"/>
      <c r="BGD59" s="144"/>
      <c r="BGE59" s="144"/>
      <c r="BGF59" s="144"/>
      <c r="BGG59" s="144"/>
      <c r="BGH59" s="144"/>
      <c r="BGI59" s="144"/>
      <c r="BGJ59" s="144"/>
      <c r="BGK59" s="144"/>
      <c r="BGL59" s="144"/>
      <c r="BGM59" s="144"/>
      <c r="BGN59" s="144"/>
      <c r="BGO59" s="144"/>
      <c r="BGP59" s="144"/>
      <c r="BGQ59" s="144"/>
      <c r="BGR59" s="144"/>
      <c r="BGS59" s="144"/>
      <c r="BGT59" s="144"/>
      <c r="BGU59" s="144"/>
      <c r="BGV59" s="144"/>
      <c r="BGW59" s="144"/>
      <c r="BGX59" s="144"/>
      <c r="BGY59" s="144"/>
      <c r="BGZ59" s="144"/>
      <c r="BHA59" s="144"/>
      <c r="BHB59" s="144"/>
      <c r="BHC59" s="144"/>
      <c r="BHD59" s="144"/>
      <c r="BHE59" s="144"/>
      <c r="BHF59" s="144"/>
      <c r="BHG59" s="144"/>
      <c r="BHH59" s="144"/>
      <c r="BHI59" s="144"/>
      <c r="BHJ59" s="144"/>
      <c r="BHK59" s="144"/>
      <c r="BHL59" s="144"/>
      <c r="BHM59" s="144"/>
      <c r="BHN59" s="144"/>
      <c r="BHO59" s="144"/>
      <c r="BHP59" s="144"/>
      <c r="BHQ59" s="144"/>
      <c r="BHR59" s="144"/>
      <c r="BHS59" s="144"/>
      <c r="BHT59" s="144"/>
      <c r="BHU59" s="144"/>
      <c r="BHV59" s="144"/>
      <c r="BHW59" s="144"/>
      <c r="BHX59" s="144"/>
      <c r="BHY59" s="144"/>
      <c r="BHZ59" s="144"/>
      <c r="BIA59" s="144"/>
      <c r="BIB59" s="144"/>
      <c r="BIC59" s="144"/>
      <c r="BID59" s="144"/>
      <c r="BIE59" s="144"/>
      <c r="BIF59" s="144"/>
      <c r="BIG59" s="144"/>
      <c r="BIH59" s="144"/>
      <c r="BII59" s="144"/>
      <c r="BIJ59" s="144"/>
      <c r="BIK59" s="144"/>
      <c r="BIL59" s="144"/>
      <c r="BIM59" s="144"/>
      <c r="BIN59" s="144"/>
      <c r="BIO59" s="144"/>
      <c r="BIP59" s="144"/>
      <c r="BIQ59" s="144"/>
      <c r="BIR59" s="144"/>
      <c r="BIS59" s="144"/>
      <c r="BIT59" s="144"/>
      <c r="BIU59" s="144"/>
      <c r="BIV59" s="144"/>
      <c r="BIW59" s="144"/>
      <c r="BIX59" s="144"/>
      <c r="BIY59" s="144"/>
      <c r="BIZ59" s="144"/>
      <c r="BJA59" s="144"/>
      <c r="BJB59" s="144"/>
      <c r="BJC59" s="144"/>
      <c r="BJD59" s="144"/>
      <c r="BJE59" s="144"/>
      <c r="BJF59" s="144"/>
      <c r="BJG59" s="144"/>
      <c r="BJH59" s="144"/>
      <c r="BJI59" s="144"/>
      <c r="BJJ59" s="144"/>
      <c r="BJK59" s="144"/>
      <c r="BJL59" s="144"/>
      <c r="BJM59" s="144"/>
      <c r="BJN59" s="144"/>
      <c r="BJO59" s="144"/>
      <c r="BJP59" s="144"/>
      <c r="BJQ59" s="144"/>
      <c r="BJR59" s="144"/>
      <c r="BJS59" s="144"/>
      <c r="BJT59" s="144"/>
      <c r="BJU59" s="144"/>
      <c r="BJV59" s="144"/>
      <c r="BJW59" s="144"/>
      <c r="BJX59" s="144"/>
      <c r="BJY59" s="144"/>
      <c r="BJZ59" s="144"/>
      <c r="BKA59" s="144"/>
      <c r="BKB59" s="144"/>
      <c r="BKC59" s="144"/>
      <c r="BKD59" s="144"/>
      <c r="BKE59" s="144"/>
      <c r="BKF59" s="144"/>
      <c r="BKG59" s="144"/>
      <c r="BKH59" s="144"/>
      <c r="BKI59" s="144"/>
      <c r="BKJ59" s="144"/>
      <c r="BKK59" s="144"/>
      <c r="BKL59" s="144"/>
      <c r="BKM59" s="144"/>
      <c r="BKN59" s="144"/>
      <c r="BKO59" s="144"/>
      <c r="BKP59" s="144"/>
      <c r="BKQ59" s="144"/>
      <c r="BKR59" s="144"/>
      <c r="BKS59" s="144"/>
      <c r="BKT59" s="144"/>
      <c r="BKU59" s="144"/>
      <c r="BKV59" s="144"/>
      <c r="BKW59" s="144"/>
      <c r="BKX59" s="144"/>
      <c r="BKY59" s="144"/>
      <c r="BKZ59" s="144"/>
      <c r="BLA59" s="144"/>
      <c r="BLB59" s="144"/>
      <c r="BLC59" s="144"/>
      <c r="BLD59" s="144"/>
      <c r="BLE59" s="144"/>
      <c r="BLF59" s="144"/>
      <c r="BLG59" s="144"/>
      <c r="BLH59" s="144"/>
      <c r="BLI59" s="144"/>
      <c r="BLJ59" s="144"/>
      <c r="BLK59" s="144"/>
      <c r="BLL59" s="144"/>
      <c r="BLM59" s="144"/>
      <c r="BLN59" s="144"/>
      <c r="BLO59" s="144"/>
      <c r="BLP59" s="144"/>
      <c r="BLQ59" s="144"/>
      <c r="BLR59" s="144"/>
      <c r="BLS59" s="144"/>
      <c r="BLT59" s="144"/>
      <c r="BLU59" s="144"/>
      <c r="BLV59" s="144"/>
      <c r="BLW59" s="144"/>
      <c r="BLX59" s="144"/>
      <c r="BLY59" s="144"/>
      <c r="BLZ59" s="144"/>
      <c r="BMA59" s="144"/>
      <c r="BMB59" s="144"/>
      <c r="BMC59" s="144"/>
      <c r="BMD59" s="144"/>
      <c r="BME59" s="144"/>
      <c r="BMF59" s="144"/>
      <c r="BMG59" s="144"/>
      <c r="BMH59" s="144"/>
      <c r="BMI59" s="144"/>
      <c r="BMJ59" s="144"/>
      <c r="BMK59" s="144"/>
      <c r="BML59" s="144"/>
      <c r="BMM59" s="144"/>
      <c r="BMN59" s="144"/>
      <c r="BMO59" s="144"/>
      <c r="BMP59" s="144"/>
      <c r="BMQ59" s="144"/>
      <c r="BMR59" s="144"/>
      <c r="BMS59" s="144"/>
      <c r="BMT59" s="144"/>
      <c r="BMU59" s="144"/>
      <c r="BMV59" s="144"/>
      <c r="BMW59" s="144"/>
      <c r="BMX59" s="144"/>
      <c r="BMY59" s="144"/>
      <c r="BMZ59" s="144"/>
      <c r="BNA59" s="144"/>
      <c r="BNB59" s="144"/>
      <c r="BNC59" s="144"/>
      <c r="BND59" s="144"/>
      <c r="BNE59" s="144"/>
      <c r="BNF59" s="144"/>
      <c r="BNG59" s="144"/>
      <c r="BNH59" s="144"/>
      <c r="BNI59" s="144"/>
      <c r="BNJ59" s="144"/>
      <c r="BNK59" s="144"/>
      <c r="BNL59" s="144"/>
      <c r="BNM59" s="144"/>
      <c r="BNN59" s="144"/>
      <c r="BNO59" s="144"/>
      <c r="BNP59" s="144"/>
      <c r="BNQ59" s="144"/>
      <c r="BNR59" s="144"/>
      <c r="BNS59" s="144"/>
      <c r="BNT59" s="144"/>
      <c r="BNU59" s="144"/>
      <c r="BNV59" s="144"/>
      <c r="BNW59" s="144"/>
      <c r="BNX59" s="144"/>
      <c r="BNY59" s="144"/>
      <c r="BNZ59" s="144"/>
      <c r="BOA59" s="144"/>
      <c r="BOB59" s="144"/>
      <c r="BOC59" s="144"/>
      <c r="BOD59" s="144"/>
      <c r="BOE59" s="144"/>
      <c r="BOF59" s="144"/>
      <c r="BOG59" s="144"/>
      <c r="BOH59" s="144"/>
      <c r="BOI59" s="144"/>
      <c r="BOJ59" s="144"/>
      <c r="BOK59" s="144"/>
      <c r="BOL59" s="144"/>
      <c r="BOM59" s="144"/>
      <c r="BON59" s="144"/>
      <c r="BOO59" s="144"/>
      <c r="BOP59" s="144"/>
      <c r="BOQ59" s="144"/>
      <c r="BOR59" s="144"/>
      <c r="BOS59" s="144"/>
      <c r="BOT59" s="144"/>
      <c r="BOU59" s="144"/>
      <c r="BOV59" s="144"/>
      <c r="BOW59" s="144"/>
      <c r="BOX59" s="144"/>
      <c r="BOY59" s="144"/>
      <c r="BOZ59" s="144"/>
      <c r="BPA59" s="144"/>
      <c r="BPB59" s="144"/>
      <c r="BPC59" s="144"/>
      <c r="BPD59" s="144"/>
      <c r="BPE59" s="144"/>
      <c r="BPF59" s="144"/>
      <c r="BPG59" s="144"/>
      <c r="BPH59" s="144"/>
      <c r="BPI59" s="144"/>
      <c r="BPJ59" s="144"/>
      <c r="BPK59" s="144"/>
      <c r="BPL59" s="144"/>
      <c r="BPM59" s="144"/>
      <c r="BPN59" s="144"/>
      <c r="BPO59" s="144"/>
      <c r="BPP59" s="144"/>
      <c r="BPQ59" s="144"/>
      <c r="BPR59" s="144"/>
      <c r="BPS59" s="144"/>
      <c r="BPT59" s="144"/>
      <c r="BPU59" s="144"/>
      <c r="BPV59" s="144"/>
      <c r="BPW59" s="144"/>
      <c r="BPX59" s="144"/>
      <c r="BPY59" s="144"/>
      <c r="BPZ59" s="144"/>
      <c r="BQA59" s="144"/>
      <c r="BQB59" s="144"/>
      <c r="BQC59" s="144"/>
      <c r="BQD59" s="144"/>
      <c r="BQE59" s="144"/>
      <c r="BQF59" s="144"/>
      <c r="BQG59" s="144"/>
      <c r="BQH59" s="144"/>
      <c r="BQI59" s="144"/>
      <c r="BQJ59" s="144"/>
      <c r="BQK59" s="144"/>
      <c r="BQL59" s="144"/>
      <c r="BQM59" s="144"/>
      <c r="BQN59" s="144"/>
      <c r="BQO59" s="144"/>
      <c r="BQP59" s="144"/>
      <c r="BQQ59" s="144"/>
      <c r="BQR59" s="144"/>
      <c r="BQS59" s="144"/>
      <c r="BQT59" s="144"/>
      <c r="BQU59" s="144"/>
      <c r="BQV59" s="144"/>
      <c r="BQW59" s="144"/>
      <c r="BQX59" s="144"/>
      <c r="BQY59" s="144"/>
      <c r="BQZ59" s="144"/>
      <c r="BRA59" s="144"/>
      <c r="BRB59" s="144"/>
      <c r="BRC59" s="144"/>
      <c r="BRD59" s="144"/>
      <c r="BRE59" s="144"/>
      <c r="BRF59" s="144"/>
      <c r="BRG59" s="144"/>
      <c r="BRH59" s="144"/>
      <c r="BRI59" s="144"/>
      <c r="BRJ59" s="144"/>
      <c r="BRK59" s="144"/>
      <c r="BRL59" s="144"/>
      <c r="BRM59" s="144"/>
      <c r="BRN59" s="144"/>
      <c r="BRO59" s="144"/>
      <c r="BRP59" s="144"/>
      <c r="BRQ59" s="144"/>
      <c r="BRR59" s="144"/>
      <c r="BRS59" s="144"/>
      <c r="BRT59" s="144"/>
      <c r="BRU59" s="144"/>
      <c r="BRV59" s="144"/>
      <c r="BRW59" s="144"/>
      <c r="BRX59" s="144"/>
      <c r="BRY59" s="144"/>
      <c r="BRZ59" s="144"/>
      <c r="BSA59" s="144"/>
      <c r="BSB59" s="144"/>
      <c r="BSC59" s="144"/>
      <c r="BSD59" s="144"/>
      <c r="BSE59" s="144"/>
      <c r="BSF59" s="144"/>
      <c r="BSG59" s="144"/>
      <c r="BSH59" s="144"/>
      <c r="BSI59" s="144"/>
      <c r="BSJ59" s="144"/>
      <c r="BSK59" s="144"/>
      <c r="BSL59" s="144"/>
      <c r="BSM59" s="144"/>
      <c r="BSN59" s="144"/>
      <c r="BSO59" s="144"/>
      <c r="BSP59" s="144"/>
      <c r="BSQ59" s="144"/>
      <c r="BSR59" s="144"/>
      <c r="BSS59" s="144"/>
      <c r="BST59" s="144"/>
      <c r="BSU59" s="144"/>
      <c r="BSV59" s="144"/>
      <c r="BSW59" s="144"/>
      <c r="BSX59" s="144"/>
      <c r="BSY59" s="144"/>
      <c r="BSZ59" s="144"/>
      <c r="BTA59" s="144"/>
      <c r="BTB59" s="144"/>
      <c r="BTC59" s="144"/>
      <c r="BTD59" s="144"/>
      <c r="BTE59" s="144"/>
      <c r="BTF59" s="144"/>
      <c r="BTG59" s="144"/>
      <c r="BTH59" s="144"/>
      <c r="BTI59" s="144"/>
      <c r="BTJ59" s="144"/>
      <c r="BTK59" s="144"/>
      <c r="BTL59" s="144"/>
      <c r="BTM59" s="144"/>
      <c r="BTN59" s="144"/>
      <c r="BTO59" s="144"/>
      <c r="BTP59" s="144"/>
      <c r="BTQ59" s="144"/>
      <c r="BTR59" s="144"/>
      <c r="BTS59" s="144"/>
      <c r="BTT59" s="144"/>
      <c r="BTU59" s="144"/>
      <c r="BTV59" s="144"/>
      <c r="BTW59" s="144"/>
      <c r="BTX59" s="144"/>
      <c r="BTY59" s="144"/>
      <c r="BTZ59" s="144"/>
      <c r="BUA59" s="144"/>
      <c r="BUB59" s="144"/>
      <c r="BUC59" s="144"/>
      <c r="BUD59" s="144"/>
      <c r="BUE59" s="144"/>
      <c r="BUF59" s="144"/>
      <c r="BUG59" s="144"/>
      <c r="BUH59" s="144"/>
      <c r="BUI59" s="144"/>
      <c r="BUJ59" s="144"/>
      <c r="BUK59" s="144"/>
      <c r="BUL59" s="144"/>
      <c r="BUM59" s="144"/>
      <c r="BUN59" s="144"/>
      <c r="BUO59" s="144"/>
      <c r="BUP59" s="144"/>
      <c r="BUQ59" s="144"/>
      <c r="BUR59" s="144"/>
      <c r="BUS59" s="144"/>
      <c r="BUT59" s="144"/>
      <c r="BUU59" s="144"/>
      <c r="BUV59" s="144"/>
      <c r="BUW59" s="144"/>
      <c r="BUX59" s="144"/>
      <c r="BUY59" s="144"/>
      <c r="BUZ59" s="144"/>
      <c r="BVA59" s="144"/>
      <c r="BVB59" s="144"/>
      <c r="BVC59" s="144"/>
      <c r="BVD59" s="144"/>
      <c r="BVE59" s="144"/>
      <c r="BVF59" s="144"/>
      <c r="BVG59" s="144"/>
      <c r="BVH59" s="144"/>
      <c r="BVI59" s="144"/>
      <c r="BVJ59" s="144"/>
      <c r="BVK59" s="144"/>
      <c r="BVL59" s="144"/>
      <c r="BVM59" s="144"/>
      <c r="BVN59" s="144"/>
      <c r="BVO59" s="144"/>
      <c r="BVP59" s="144"/>
      <c r="BVQ59" s="144"/>
      <c r="BVR59" s="144"/>
      <c r="BVS59" s="144"/>
      <c r="BVT59" s="144"/>
      <c r="BVU59" s="144"/>
      <c r="BVV59" s="144"/>
      <c r="BVW59" s="144"/>
      <c r="BVX59" s="144"/>
      <c r="BVY59" s="144"/>
      <c r="BVZ59" s="144"/>
      <c r="BWA59" s="144"/>
      <c r="BWB59" s="144"/>
      <c r="BWC59" s="144"/>
      <c r="BWD59" s="144"/>
      <c r="BWE59" s="144"/>
      <c r="BWF59" s="144"/>
      <c r="BWG59" s="144"/>
      <c r="BWH59" s="144"/>
      <c r="BWI59" s="144"/>
      <c r="BWJ59" s="144"/>
      <c r="BWK59" s="144"/>
      <c r="BWL59" s="144"/>
      <c r="BWM59" s="144"/>
      <c r="BWN59" s="144"/>
      <c r="BWO59" s="144"/>
      <c r="BWP59" s="144"/>
      <c r="BWQ59" s="144"/>
      <c r="BWR59" s="144"/>
      <c r="BWS59" s="144"/>
      <c r="BWT59" s="144"/>
      <c r="BWU59" s="144"/>
      <c r="BWV59" s="144"/>
      <c r="BWW59" s="144"/>
      <c r="BWX59" s="144"/>
      <c r="BWY59" s="144"/>
      <c r="BWZ59" s="144"/>
      <c r="BXA59" s="144"/>
      <c r="BXB59" s="144"/>
      <c r="BXC59" s="144"/>
      <c r="BXD59" s="144"/>
      <c r="BXE59" s="144"/>
      <c r="BXF59" s="144"/>
      <c r="BXG59" s="144"/>
      <c r="BXH59" s="144"/>
      <c r="BXI59" s="144"/>
      <c r="BXJ59" s="144"/>
      <c r="BXK59" s="144"/>
      <c r="BXL59" s="144"/>
      <c r="BXM59" s="144"/>
      <c r="BXN59" s="144"/>
      <c r="BXO59" s="144"/>
      <c r="BXP59" s="144"/>
      <c r="BXQ59" s="144"/>
      <c r="BXR59" s="144"/>
      <c r="BXS59" s="144"/>
      <c r="BXT59" s="144"/>
      <c r="BXU59" s="144"/>
      <c r="BXV59" s="144"/>
      <c r="BXW59" s="144"/>
      <c r="BXX59" s="144"/>
      <c r="BXY59" s="144"/>
      <c r="BXZ59" s="144"/>
      <c r="BYA59" s="144"/>
      <c r="BYB59" s="144"/>
      <c r="BYC59" s="144"/>
      <c r="BYD59" s="144"/>
      <c r="BYE59" s="144"/>
      <c r="BYF59" s="144"/>
      <c r="BYG59" s="144"/>
      <c r="BYH59" s="144"/>
      <c r="BYI59" s="144"/>
      <c r="BYJ59" s="144"/>
      <c r="BYK59" s="144"/>
      <c r="BYL59" s="144"/>
      <c r="BYM59" s="144"/>
      <c r="BYN59" s="144"/>
      <c r="BYO59" s="144"/>
      <c r="BYP59" s="144"/>
      <c r="BYQ59" s="144"/>
      <c r="BYR59" s="144"/>
      <c r="BYS59" s="144"/>
      <c r="BYT59" s="144"/>
      <c r="BYU59" s="144"/>
      <c r="BYV59" s="144"/>
      <c r="BYW59" s="144"/>
      <c r="BYX59" s="144"/>
      <c r="BYY59" s="144"/>
      <c r="BYZ59" s="144"/>
      <c r="BZA59" s="144"/>
      <c r="BZB59" s="144"/>
      <c r="BZC59" s="144"/>
      <c r="BZD59" s="144"/>
      <c r="BZE59" s="144"/>
      <c r="BZF59" s="144"/>
      <c r="BZG59" s="144"/>
      <c r="BZH59" s="144"/>
      <c r="BZI59" s="144"/>
      <c r="BZJ59" s="144"/>
      <c r="BZK59" s="144"/>
      <c r="BZL59" s="144"/>
      <c r="BZM59" s="144"/>
      <c r="BZN59" s="144"/>
      <c r="BZO59" s="144"/>
      <c r="BZP59" s="144"/>
      <c r="BZQ59" s="144"/>
      <c r="BZR59" s="144"/>
      <c r="BZS59" s="144"/>
      <c r="BZT59" s="144"/>
      <c r="BZU59" s="144"/>
      <c r="BZV59" s="144"/>
      <c r="BZW59" s="144"/>
      <c r="BZX59" s="144"/>
      <c r="BZY59" s="144"/>
      <c r="BZZ59" s="144"/>
      <c r="CAA59" s="144"/>
      <c r="CAB59" s="144"/>
      <c r="CAC59" s="144"/>
      <c r="CAD59" s="144"/>
      <c r="CAE59" s="144"/>
      <c r="CAF59" s="144"/>
      <c r="CAG59" s="144"/>
      <c r="CAH59" s="144"/>
      <c r="CAI59" s="144"/>
      <c r="CAJ59" s="144"/>
      <c r="CAK59" s="144"/>
      <c r="CAL59" s="144"/>
      <c r="CAM59" s="144"/>
      <c r="CAN59" s="144"/>
      <c r="CAO59" s="144"/>
      <c r="CAP59" s="144"/>
      <c r="CAQ59" s="144"/>
      <c r="CAR59" s="144"/>
      <c r="CAS59" s="144"/>
      <c r="CAT59" s="144"/>
      <c r="CAU59" s="144"/>
      <c r="CAV59" s="144"/>
      <c r="CAW59" s="144"/>
      <c r="CAX59" s="144"/>
      <c r="CAY59" s="144"/>
      <c r="CAZ59" s="144"/>
      <c r="CBA59" s="144"/>
      <c r="CBB59" s="144"/>
      <c r="CBC59" s="144"/>
      <c r="CBD59" s="144"/>
      <c r="CBE59" s="144"/>
      <c r="CBF59" s="144"/>
      <c r="CBG59" s="144"/>
      <c r="CBH59" s="144"/>
      <c r="CBI59" s="144"/>
      <c r="CBJ59" s="144"/>
      <c r="CBK59" s="144"/>
      <c r="CBL59" s="144"/>
      <c r="CBM59" s="144"/>
      <c r="CBN59" s="144"/>
      <c r="CBO59" s="144"/>
      <c r="CBP59" s="144"/>
      <c r="CBQ59" s="144"/>
      <c r="CBR59" s="144"/>
      <c r="CBS59" s="144"/>
      <c r="CBT59" s="144"/>
      <c r="CBU59" s="144"/>
      <c r="CBV59" s="144"/>
      <c r="CBW59" s="144"/>
      <c r="CBX59" s="144"/>
      <c r="CBY59" s="144"/>
      <c r="CBZ59" s="144"/>
      <c r="CCA59" s="144"/>
      <c r="CCB59" s="144"/>
      <c r="CCC59" s="144"/>
      <c r="CCD59" s="144"/>
      <c r="CCE59" s="144"/>
      <c r="CCF59" s="144"/>
      <c r="CCG59" s="144"/>
      <c r="CCH59" s="144"/>
      <c r="CCI59" s="144"/>
      <c r="CCJ59" s="144"/>
      <c r="CCK59" s="144"/>
      <c r="CCL59" s="144"/>
      <c r="CCM59" s="144"/>
      <c r="CCN59" s="144"/>
      <c r="CCO59" s="144"/>
      <c r="CCP59" s="144"/>
      <c r="CCQ59" s="144"/>
      <c r="CCR59" s="144"/>
      <c r="CCS59" s="144"/>
      <c r="CCT59" s="144"/>
      <c r="CCU59" s="144"/>
      <c r="CCV59" s="144"/>
      <c r="CCW59" s="144"/>
      <c r="CCX59" s="144"/>
      <c r="CCY59" s="144"/>
      <c r="CCZ59" s="144"/>
      <c r="CDA59" s="144"/>
      <c r="CDB59" s="144"/>
      <c r="CDC59" s="144"/>
      <c r="CDD59" s="144"/>
      <c r="CDE59" s="144"/>
      <c r="CDF59" s="144"/>
      <c r="CDG59" s="144"/>
      <c r="CDH59" s="144"/>
      <c r="CDI59" s="144"/>
      <c r="CDJ59" s="144"/>
      <c r="CDK59" s="144"/>
      <c r="CDL59" s="144"/>
      <c r="CDM59" s="144"/>
      <c r="CDN59" s="144"/>
      <c r="CDO59" s="144"/>
      <c r="CDP59" s="144"/>
      <c r="CDQ59" s="144"/>
      <c r="CDR59" s="144"/>
      <c r="CDS59" s="144"/>
      <c r="CDT59" s="144"/>
      <c r="CDU59" s="144"/>
      <c r="CDV59" s="144"/>
      <c r="CDW59" s="144"/>
      <c r="CDX59" s="144"/>
      <c r="CDY59" s="144"/>
      <c r="CDZ59" s="144"/>
      <c r="CEA59" s="144"/>
      <c r="CEB59" s="144"/>
      <c r="CEC59" s="144"/>
      <c r="CED59" s="144"/>
      <c r="CEE59" s="144"/>
      <c r="CEF59" s="144"/>
      <c r="CEG59" s="144"/>
      <c r="CEH59" s="144"/>
      <c r="CEI59" s="144"/>
      <c r="CEJ59" s="144"/>
      <c r="CEK59" s="144"/>
      <c r="CEL59" s="144"/>
      <c r="CEM59" s="144"/>
      <c r="CEN59" s="144"/>
      <c r="CEO59" s="144"/>
      <c r="CEP59" s="144"/>
      <c r="CEQ59" s="144"/>
      <c r="CER59" s="144"/>
      <c r="CES59" s="144"/>
      <c r="CET59" s="144"/>
      <c r="CEU59" s="144"/>
      <c r="CEV59" s="144"/>
      <c r="CEW59" s="144"/>
      <c r="CEX59" s="144"/>
      <c r="CEY59" s="144"/>
      <c r="CEZ59" s="144"/>
      <c r="CFA59" s="144"/>
      <c r="CFB59" s="144"/>
      <c r="CFC59" s="144"/>
      <c r="CFD59" s="144"/>
      <c r="CFE59" s="144"/>
      <c r="CFF59" s="144"/>
      <c r="CFG59" s="144"/>
      <c r="CFH59" s="144"/>
      <c r="CFI59" s="144"/>
      <c r="CFJ59" s="144"/>
      <c r="CFK59" s="144"/>
      <c r="CFL59" s="144"/>
      <c r="CFM59" s="144"/>
      <c r="CFN59" s="144"/>
      <c r="CFO59" s="144"/>
      <c r="CFP59" s="144"/>
      <c r="CFQ59" s="144"/>
      <c r="CFR59" s="144"/>
      <c r="CFS59" s="144"/>
      <c r="CFT59" s="144"/>
      <c r="CFU59" s="144"/>
      <c r="CFV59" s="144"/>
      <c r="CFW59" s="144"/>
      <c r="CFX59" s="144"/>
      <c r="CFY59" s="144"/>
      <c r="CFZ59" s="144"/>
      <c r="CGA59" s="144"/>
      <c r="CGB59" s="144"/>
      <c r="CGC59" s="144"/>
      <c r="CGD59" s="144"/>
      <c r="CGE59" s="144"/>
      <c r="CGF59" s="144"/>
      <c r="CGG59" s="144"/>
      <c r="CGH59" s="144"/>
      <c r="CGI59" s="144"/>
      <c r="CGJ59" s="144"/>
      <c r="CGK59" s="144"/>
      <c r="CGL59" s="144"/>
      <c r="CGM59" s="144"/>
      <c r="CGN59" s="144"/>
      <c r="CGO59" s="144"/>
      <c r="CGP59" s="144"/>
      <c r="CGQ59" s="144"/>
      <c r="CGR59" s="144"/>
      <c r="CGS59" s="144"/>
      <c r="CGT59" s="144"/>
      <c r="CGU59" s="144"/>
      <c r="CGV59" s="144"/>
      <c r="CGW59" s="144"/>
      <c r="CGX59" s="144"/>
      <c r="CGY59" s="144"/>
      <c r="CGZ59" s="144"/>
      <c r="CHA59" s="144"/>
      <c r="CHB59" s="144"/>
      <c r="CHC59" s="144"/>
      <c r="CHD59" s="144"/>
      <c r="CHE59" s="144"/>
      <c r="CHF59" s="144"/>
      <c r="CHG59" s="144"/>
      <c r="CHH59" s="144"/>
      <c r="CHI59" s="144"/>
      <c r="CHJ59" s="144"/>
      <c r="CHK59" s="144"/>
      <c r="CHL59" s="144"/>
      <c r="CHM59" s="144"/>
      <c r="CHN59" s="144"/>
      <c r="CHO59" s="144"/>
      <c r="CHP59" s="144"/>
      <c r="CHQ59" s="144"/>
      <c r="CHR59" s="144"/>
      <c r="CHS59" s="144"/>
      <c r="CHT59" s="144"/>
      <c r="CHU59" s="144"/>
      <c r="CHV59" s="144"/>
      <c r="CHW59" s="144"/>
      <c r="CHX59" s="144"/>
      <c r="CHY59" s="144"/>
      <c r="CHZ59" s="144"/>
      <c r="CIA59" s="144"/>
      <c r="CIB59" s="144"/>
      <c r="CIC59" s="144"/>
      <c r="CID59" s="144"/>
      <c r="CIE59" s="144"/>
      <c r="CIF59" s="144"/>
      <c r="CIG59" s="144"/>
      <c r="CIH59" s="144"/>
      <c r="CII59" s="144"/>
      <c r="CIJ59" s="144"/>
      <c r="CIK59" s="144"/>
      <c r="CIL59" s="144"/>
      <c r="CIM59" s="144"/>
      <c r="CIN59" s="144"/>
      <c r="CIO59" s="144"/>
      <c r="CIP59" s="144"/>
      <c r="CIQ59" s="144"/>
      <c r="CIR59" s="144"/>
      <c r="CIS59" s="144"/>
      <c r="CIT59" s="144"/>
      <c r="CIU59" s="144"/>
      <c r="CIV59" s="144"/>
      <c r="CIW59" s="144"/>
      <c r="CIX59" s="144"/>
      <c r="CIY59" s="144"/>
      <c r="CIZ59" s="144"/>
      <c r="CJA59" s="144"/>
      <c r="CJB59" s="144"/>
      <c r="CJC59" s="144"/>
      <c r="CJD59" s="144"/>
      <c r="CJE59" s="144"/>
      <c r="CJF59" s="144"/>
      <c r="CJG59" s="144"/>
      <c r="CJH59" s="144"/>
      <c r="CJI59" s="144"/>
      <c r="CJJ59" s="144"/>
      <c r="CJK59" s="144"/>
      <c r="CJL59" s="144"/>
      <c r="CJM59" s="144"/>
      <c r="CJN59" s="144"/>
      <c r="CJO59" s="144"/>
      <c r="CJP59" s="144"/>
      <c r="CJQ59" s="144"/>
      <c r="CJR59" s="144"/>
      <c r="CJS59" s="144"/>
      <c r="CJT59" s="144"/>
      <c r="CJU59" s="144"/>
      <c r="CJV59" s="144"/>
      <c r="CJW59" s="144"/>
      <c r="CJX59" s="144"/>
      <c r="CJY59" s="144"/>
      <c r="CJZ59" s="144"/>
      <c r="CKA59" s="144"/>
      <c r="CKB59" s="144"/>
      <c r="CKC59" s="144"/>
      <c r="CKD59" s="144"/>
      <c r="CKE59" s="144"/>
      <c r="CKF59" s="144"/>
      <c r="CKG59" s="144"/>
      <c r="CKH59" s="144"/>
      <c r="CKI59" s="144"/>
      <c r="CKJ59" s="144"/>
      <c r="CKK59" s="144"/>
      <c r="CKL59" s="144"/>
      <c r="CKM59" s="144"/>
      <c r="CKN59" s="144"/>
      <c r="CKO59" s="144"/>
      <c r="CKP59" s="144"/>
      <c r="CKQ59" s="144"/>
      <c r="CKR59" s="144"/>
      <c r="CKS59" s="144"/>
      <c r="CKT59" s="144"/>
      <c r="CKU59" s="144"/>
      <c r="CKV59" s="144"/>
      <c r="CKW59" s="144"/>
      <c r="CKX59" s="144"/>
      <c r="CKY59" s="144"/>
      <c r="CKZ59" s="144"/>
      <c r="CLA59" s="144"/>
      <c r="CLB59" s="144"/>
      <c r="CLC59" s="144"/>
      <c r="CLD59" s="144"/>
      <c r="CLE59" s="144"/>
      <c r="CLF59" s="144"/>
      <c r="CLG59" s="144"/>
      <c r="CLH59" s="144"/>
      <c r="CLI59" s="144"/>
      <c r="CLJ59" s="144"/>
      <c r="CLK59" s="144"/>
      <c r="CLL59" s="144"/>
      <c r="CLM59" s="144"/>
      <c r="CLN59" s="144"/>
      <c r="CLO59" s="144"/>
      <c r="CLP59" s="144"/>
      <c r="CLQ59" s="144"/>
      <c r="CLR59" s="144"/>
      <c r="CLS59" s="144"/>
      <c r="CLT59" s="144"/>
      <c r="CLU59" s="144"/>
      <c r="CLV59" s="144"/>
      <c r="CLW59" s="144"/>
      <c r="CLX59" s="144"/>
      <c r="CLY59" s="144"/>
      <c r="CLZ59" s="144"/>
      <c r="CMA59" s="144"/>
      <c r="CMB59" s="144"/>
      <c r="CMC59" s="144"/>
      <c r="CMD59" s="144"/>
      <c r="CME59" s="144"/>
      <c r="CMF59" s="144"/>
      <c r="CMG59" s="144"/>
      <c r="CMH59" s="144"/>
      <c r="CMI59" s="144"/>
      <c r="CMJ59" s="144"/>
      <c r="CMK59" s="144"/>
      <c r="CML59" s="144"/>
      <c r="CMM59" s="144"/>
      <c r="CMN59" s="144"/>
      <c r="CMO59" s="144"/>
      <c r="CMP59" s="144"/>
      <c r="CMQ59" s="144"/>
      <c r="CMR59" s="144"/>
      <c r="CMS59" s="144"/>
      <c r="CMT59" s="144"/>
      <c r="CMU59" s="144"/>
      <c r="CMV59" s="144"/>
      <c r="CMW59" s="144"/>
      <c r="CMX59" s="144"/>
      <c r="CMY59" s="144"/>
      <c r="CMZ59" s="144"/>
      <c r="CNA59" s="144"/>
      <c r="CNB59" s="144"/>
      <c r="CNC59" s="144"/>
      <c r="CND59" s="144"/>
      <c r="CNE59" s="144"/>
      <c r="CNF59" s="144"/>
      <c r="CNG59" s="144"/>
      <c r="CNH59" s="144"/>
      <c r="CNI59" s="144"/>
      <c r="CNJ59" s="144"/>
      <c r="CNK59" s="144"/>
      <c r="CNL59" s="144"/>
      <c r="CNM59" s="144"/>
      <c r="CNN59" s="144"/>
      <c r="CNO59" s="144"/>
      <c r="CNP59" s="144"/>
      <c r="CNQ59" s="144"/>
      <c r="CNR59" s="144"/>
      <c r="CNS59" s="144"/>
      <c r="CNT59" s="144"/>
      <c r="CNU59" s="144"/>
      <c r="CNV59" s="144"/>
      <c r="CNW59" s="144"/>
      <c r="CNX59" s="144"/>
      <c r="CNY59" s="144"/>
      <c r="CNZ59" s="144"/>
      <c r="COA59" s="144"/>
      <c r="COB59" s="144"/>
      <c r="COC59" s="144"/>
      <c r="COD59" s="144"/>
      <c r="COE59" s="144"/>
      <c r="COF59" s="144"/>
      <c r="COG59" s="144"/>
      <c r="COH59" s="144"/>
      <c r="COI59" s="144"/>
      <c r="COJ59" s="144"/>
      <c r="COK59" s="144"/>
      <c r="COL59" s="144"/>
      <c r="COM59" s="144"/>
      <c r="CON59" s="144"/>
      <c r="COO59" s="144"/>
      <c r="COP59" s="144"/>
      <c r="COQ59" s="144"/>
      <c r="COR59" s="144"/>
      <c r="COS59" s="144"/>
      <c r="COT59" s="144"/>
      <c r="COU59" s="144"/>
      <c r="COV59" s="144"/>
      <c r="COW59" s="144"/>
      <c r="COX59" s="144"/>
      <c r="COY59" s="144"/>
      <c r="COZ59" s="144"/>
      <c r="CPA59" s="144"/>
      <c r="CPB59" s="144"/>
      <c r="CPC59" s="144"/>
      <c r="CPD59" s="144"/>
      <c r="CPE59" s="144"/>
      <c r="CPF59" s="144"/>
      <c r="CPG59" s="144"/>
      <c r="CPH59" s="144"/>
      <c r="CPI59" s="144"/>
      <c r="CPJ59" s="144"/>
      <c r="CPK59" s="144"/>
      <c r="CPL59" s="144"/>
      <c r="CPM59" s="144"/>
      <c r="CPN59" s="144"/>
      <c r="CPO59" s="144"/>
      <c r="CPP59" s="144"/>
      <c r="CPQ59" s="144"/>
      <c r="CPR59" s="144"/>
      <c r="CPS59" s="144"/>
      <c r="CPT59" s="144"/>
      <c r="CPU59" s="144"/>
      <c r="CPV59" s="144"/>
      <c r="CPW59" s="144"/>
      <c r="CPX59" s="144"/>
      <c r="CPY59" s="144"/>
      <c r="CPZ59" s="144"/>
      <c r="CQA59" s="144"/>
      <c r="CQB59" s="144"/>
      <c r="CQC59" s="144"/>
      <c r="CQD59" s="144"/>
      <c r="CQE59" s="144"/>
      <c r="CQF59" s="144"/>
      <c r="CQG59" s="144"/>
      <c r="CQH59" s="144"/>
      <c r="CQI59" s="144"/>
      <c r="CQJ59" s="144"/>
      <c r="CQK59" s="144"/>
      <c r="CQL59" s="144"/>
      <c r="CQM59" s="144"/>
      <c r="CQN59" s="144"/>
      <c r="CQO59" s="144"/>
      <c r="CQP59" s="144"/>
      <c r="CQQ59" s="144"/>
      <c r="CQR59" s="144"/>
      <c r="CQS59" s="144"/>
      <c r="CQT59" s="144"/>
      <c r="CQU59" s="144"/>
      <c r="CQV59" s="144"/>
      <c r="CQW59" s="144"/>
      <c r="CQX59" s="144"/>
      <c r="CQY59" s="144"/>
      <c r="CQZ59" s="144"/>
      <c r="CRA59" s="144"/>
      <c r="CRB59" s="144"/>
      <c r="CRC59" s="144"/>
      <c r="CRD59" s="144"/>
      <c r="CRE59" s="144"/>
      <c r="CRF59" s="144"/>
      <c r="CRG59" s="144"/>
      <c r="CRH59" s="144"/>
      <c r="CRI59" s="144"/>
      <c r="CRJ59" s="144"/>
      <c r="CRK59" s="144"/>
      <c r="CRL59" s="144"/>
      <c r="CRM59" s="144"/>
      <c r="CRN59" s="144"/>
      <c r="CRO59" s="144"/>
      <c r="CRP59" s="144"/>
      <c r="CRQ59" s="144"/>
      <c r="CRR59" s="144"/>
      <c r="CRS59" s="144"/>
      <c r="CRT59" s="144"/>
      <c r="CRU59" s="144"/>
      <c r="CRV59" s="144"/>
      <c r="CRW59" s="144"/>
      <c r="CRX59" s="144"/>
      <c r="CRY59" s="144"/>
      <c r="CRZ59" s="144"/>
      <c r="CSA59" s="144"/>
      <c r="CSB59" s="144"/>
      <c r="CSC59" s="144"/>
      <c r="CSD59" s="144"/>
      <c r="CSE59" s="144"/>
      <c r="CSF59" s="144"/>
      <c r="CSG59" s="144"/>
      <c r="CSH59" s="144"/>
      <c r="CSI59" s="144"/>
      <c r="CSJ59" s="144"/>
      <c r="CSK59" s="144"/>
      <c r="CSL59" s="144"/>
      <c r="CSM59" s="144"/>
      <c r="CSN59" s="144"/>
      <c r="CSO59" s="144"/>
      <c r="CSP59" s="144"/>
      <c r="CSQ59" s="144"/>
      <c r="CSR59" s="144"/>
      <c r="CSS59" s="144"/>
      <c r="CST59" s="144"/>
      <c r="CSU59" s="144"/>
      <c r="CSV59" s="144"/>
      <c r="CSW59" s="144"/>
      <c r="CSX59" s="144"/>
      <c r="CSY59" s="144"/>
      <c r="CSZ59" s="144"/>
      <c r="CTA59" s="144"/>
      <c r="CTB59" s="144"/>
      <c r="CTC59" s="144"/>
      <c r="CTD59" s="144"/>
      <c r="CTE59" s="144"/>
      <c r="CTF59" s="144"/>
      <c r="CTG59" s="144"/>
      <c r="CTH59" s="144"/>
      <c r="CTI59" s="144"/>
      <c r="CTJ59" s="144"/>
      <c r="CTK59" s="144"/>
      <c r="CTL59" s="144"/>
      <c r="CTM59" s="144"/>
      <c r="CTN59" s="144"/>
      <c r="CTO59" s="144"/>
      <c r="CTP59" s="144"/>
      <c r="CTQ59" s="144"/>
      <c r="CTR59" s="144"/>
      <c r="CTS59" s="144"/>
      <c r="CTT59" s="144"/>
      <c r="CTU59" s="144"/>
      <c r="CTV59" s="144"/>
      <c r="CTW59" s="144"/>
      <c r="CTX59" s="144"/>
      <c r="CTY59" s="144"/>
      <c r="CTZ59" s="144"/>
      <c r="CUA59" s="144"/>
      <c r="CUB59" s="144"/>
      <c r="CUC59" s="144"/>
      <c r="CUD59" s="144"/>
      <c r="CUE59" s="144"/>
      <c r="CUF59" s="144"/>
      <c r="CUG59" s="144"/>
      <c r="CUH59" s="144"/>
      <c r="CUI59" s="144"/>
      <c r="CUJ59" s="144"/>
      <c r="CUK59" s="144"/>
      <c r="CUL59" s="144"/>
      <c r="CUM59" s="144"/>
      <c r="CUN59" s="144"/>
      <c r="CUO59" s="144"/>
      <c r="CUP59" s="144"/>
      <c r="CUQ59" s="144"/>
      <c r="CUR59" s="144"/>
      <c r="CUS59" s="144"/>
      <c r="CUT59" s="144"/>
      <c r="CUU59" s="144"/>
      <c r="CUV59" s="144"/>
      <c r="CUW59" s="144"/>
      <c r="CUX59" s="144"/>
      <c r="CUY59" s="144"/>
      <c r="CUZ59" s="144"/>
      <c r="CVA59" s="144"/>
      <c r="CVB59" s="144"/>
      <c r="CVC59" s="144"/>
      <c r="CVD59" s="144"/>
      <c r="CVE59" s="144"/>
      <c r="CVF59" s="144"/>
      <c r="CVG59" s="144"/>
      <c r="CVH59" s="144"/>
      <c r="CVI59" s="144"/>
      <c r="CVJ59" s="144"/>
      <c r="CVK59" s="144"/>
      <c r="CVL59" s="144"/>
      <c r="CVM59" s="144"/>
      <c r="CVN59" s="144"/>
      <c r="CVO59" s="144"/>
      <c r="CVP59" s="144"/>
      <c r="CVQ59" s="144"/>
      <c r="CVR59" s="144"/>
      <c r="CVS59" s="144"/>
      <c r="CVT59" s="144"/>
      <c r="CVU59" s="144"/>
      <c r="CVV59" s="144"/>
      <c r="CVW59" s="144"/>
      <c r="CVX59" s="144"/>
      <c r="CVY59" s="144"/>
      <c r="CVZ59" s="144"/>
      <c r="CWA59" s="144"/>
      <c r="CWB59" s="144"/>
      <c r="CWC59" s="144"/>
      <c r="CWD59" s="144"/>
      <c r="CWE59" s="144"/>
      <c r="CWF59" s="144"/>
      <c r="CWG59" s="144"/>
      <c r="CWH59" s="144"/>
      <c r="CWI59" s="144"/>
      <c r="CWJ59" s="144"/>
      <c r="CWK59" s="144"/>
      <c r="CWL59" s="144"/>
      <c r="CWM59" s="144"/>
      <c r="CWN59" s="144"/>
      <c r="CWO59" s="144"/>
      <c r="CWP59" s="144"/>
      <c r="CWQ59" s="144"/>
      <c r="CWR59" s="144"/>
      <c r="CWS59" s="144"/>
      <c r="CWT59" s="144"/>
      <c r="CWU59" s="144"/>
      <c r="CWV59" s="144"/>
      <c r="CWW59" s="144"/>
      <c r="CWX59" s="144"/>
      <c r="CWY59" s="144"/>
      <c r="CWZ59" s="144"/>
      <c r="CXA59" s="144"/>
      <c r="CXB59" s="144"/>
      <c r="CXC59" s="144"/>
      <c r="CXD59" s="144"/>
      <c r="CXE59" s="144"/>
      <c r="CXF59" s="144"/>
      <c r="CXG59" s="144"/>
      <c r="CXH59" s="144"/>
      <c r="CXI59" s="144"/>
      <c r="CXJ59" s="144"/>
      <c r="CXK59" s="144"/>
      <c r="CXL59" s="144"/>
      <c r="CXM59" s="144"/>
      <c r="CXN59" s="144"/>
      <c r="CXO59" s="144"/>
      <c r="CXP59" s="144"/>
      <c r="CXQ59" s="144"/>
      <c r="CXR59" s="144"/>
      <c r="CXS59" s="144"/>
      <c r="CXT59" s="144"/>
      <c r="CXU59" s="144"/>
      <c r="CXV59" s="144"/>
      <c r="CXW59" s="144"/>
      <c r="CXX59" s="144"/>
      <c r="CXY59" s="144"/>
      <c r="CXZ59" s="144"/>
      <c r="CYA59" s="144"/>
      <c r="CYB59" s="144"/>
      <c r="CYC59" s="144"/>
      <c r="CYD59" s="144"/>
      <c r="CYE59" s="144"/>
      <c r="CYF59" s="144"/>
      <c r="CYG59" s="144"/>
      <c r="CYH59" s="144"/>
      <c r="CYI59" s="144"/>
      <c r="CYJ59" s="144"/>
      <c r="CYK59" s="144"/>
      <c r="CYL59" s="144"/>
      <c r="CYM59" s="144"/>
      <c r="CYN59" s="144"/>
      <c r="CYO59" s="144"/>
      <c r="CYP59" s="144"/>
      <c r="CYQ59" s="144"/>
      <c r="CYR59" s="144"/>
      <c r="CYS59" s="144"/>
      <c r="CYT59" s="144"/>
      <c r="CYU59" s="144"/>
      <c r="CYV59" s="144"/>
      <c r="CYW59" s="144"/>
      <c r="CYX59" s="144"/>
      <c r="CYY59" s="144"/>
      <c r="CYZ59" s="144"/>
      <c r="CZA59" s="144"/>
      <c r="CZB59" s="144"/>
      <c r="CZC59" s="144"/>
      <c r="CZD59" s="144"/>
      <c r="CZE59" s="144"/>
      <c r="CZF59" s="144"/>
      <c r="CZG59" s="144"/>
      <c r="CZH59" s="144"/>
      <c r="CZI59" s="144"/>
      <c r="CZJ59" s="144"/>
      <c r="CZK59" s="144"/>
      <c r="CZL59" s="144"/>
      <c r="CZM59" s="144"/>
      <c r="CZN59" s="144"/>
      <c r="CZO59" s="144"/>
      <c r="CZP59" s="144"/>
      <c r="CZQ59" s="144"/>
      <c r="CZR59" s="144"/>
      <c r="CZS59" s="144"/>
      <c r="CZT59" s="144"/>
      <c r="CZU59" s="144"/>
      <c r="CZV59" s="144"/>
      <c r="CZW59" s="144"/>
      <c r="CZX59" s="144"/>
      <c r="CZY59" s="144"/>
      <c r="CZZ59" s="144"/>
      <c r="DAA59" s="144"/>
      <c r="DAB59" s="144"/>
      <c r="DAC59" s="144"/>
      <c r="DAD59" s="144"/>
      <c r="DAE59" s="144"/>
      <c r="DAF59" s="144"/>
      <c r="DAG59" s="144"/>
      <c r="DAH59" s="144"/>
      <c r="DAI59" s="144"/>
      <c r="DAJ59" s="144"/>
      <c r="DAK59" s="144"/>
      <c r="DAL59" s="144"/>
      <c r="DAM59" s="144"/>
      <c r="DAN59" s="144"/>
      <c r="DAO59" s="144"/>
      <c r="DAP59" s="144"/>
      <c r="DAQ59" s="144"/>
      <c r="DAR59" s="144"/>
      <c r="DAS59" s="144"/>
      <c r="DAT59" s="144"/>
      <c r="DAU59" s="144"/>
      <c r="DAV59" s="144"/>
      <c r="DAW59" s="144"/>
      <c r="DAX59" s="144"/>
      <c r="DAY59" s="144"/>
      <c r="DAZ59" s="144"/>
      <c r="DBA59" s="144"/>
      <c r="DBB59" s="144"/>
      <c r="DBC59" s="144"/>
      <c r="DBD59" s="144"/>
      <c r="DBE59" s="144"/>
      <c r="DBF59" s="144"/>
      <c r="DBG59" s="144"/>
      <c r="DBH59" s="144"/>
      <c r="DBI59" s="144"/>
      <c r="DBJ59" s="144"/>
      <c r="DBK59" s="144"/>
      <c r="DBL59" s="144"/>
      <c r="DBM59" s="144"/>
      <c r="DBN59" s="144"/>
      <c r="DBO59" s="144"/>
      <c r="DBP59" s="144"/>
      <c r="DBQ59" s="144"/>
      <c r="DBR59" s="144"/>
      <c r="DBS59" s="144"/>
      <c r="DBT59" s="144"/>
      <c r="DBU59" s="144"/>
      <c r="DBV59" s="144"/>
      <c r="DBW59" s="144"/>
      <c r="DBX59" s="144"/>
      <c r="DBY59" s="144"/>
      <c r="DBZ59" s="144"/>
      <c r="DCA59" s="144"/>
      <c r="DCB59" s="144"/>
      <c r="DCC59" s="144"/>
      <c r="DCD59" s="144"/>
      <c r="DCE59" s="144"/>
      <c r="DCF59" s="144"/>
      <c r="DCG59" s="144"/>
      <c r="DCH59" s="144"/>
      <c r="DCI59" s="144"/>
      <c r="DCJ59" s="144"/>
      <c r="DCK59" s="144"/>
      <c r="DCL59" s="144"/>
      <c r="DCM59" s="144"/>
      <c r="DCN59" s="144"/>
      <c r="DCO59" s="144"/>
      <c r="DCP59" s="144"/>
      <c r="DCQ59" s="144"/>
      <c r="DCR59" s="144"/>
      <c r="DCS59" s="144"/>
      <c r="DCT59" s="144"/>
      <c r="DCU59" s="144"/>
      <c r="DCV59" s="144"/>
      <c r="DCW59" s="144"/>
      <c r="DCX59" s="144"/>
      <c r="DCY59" s="144"/>
      <c r="DCZ59" s="144"/>
      <c r="DDA59" s="144"/>
      <c r="DDB59" s="144"/>
      <c r="DDC59" s="144"/>
      <c r="DDD59" s="144"/>
      <c r="DDE59" s="144"/>
      <c r="DDF59" s="144"/>
      <c r="DDG59" s="144"/>
      <c r="DDH59" s="144"/>
      <c r="DDI59" s="144"/>
      <c r="DDJ59" s="144"/>
      <c r="DDK59" s="144"/>
      <c r="DDL59" s="144"/>
      <c r="DDM59" s="144"/>
      <c r="DDN59" s="144"/>
      <c r="DDO59" s="144"/>
      <c r="DDP59" s="144"/>
      <c r="DDQ59" s="144"/>
      <c r="DDR59" s="144"/>
      <c r="DDS59" s="144"/>
      <c r="DDT59" s="144"/>
      <c r="DDU59" s="144"/>
      <c r="DDV59" s="144"/>
      <c r="DDW59" s="144"/>
      <c r="DDX59" s="144"/>
      <c r="DDY59" s="144"/>
      <c r="DDZ59" s="144"/>
      <c r="DEA59" s="144"/>
      <c r="DEB59" s="144"/>
      <c r="DEC59" s="144"/>
      <c r="DED59" s="144"/>
      <c r="DEE59" s="144"/>
      <c r="DEF59" s="144"/>
      <c r="DEG59" s="144"/>
      <c r="DEH59" s="144"/>
      <c r="DEI59" s="144"/>
      <c r="DEJ59" s="144"/>
      <c r="DEK59" s="144"/>
      <c r="DEL59" s="144"/>
      <c r="DEM59" s="144"/>
      <c r="DEN59" s="144"/>
      <c r="DEO59" s="144"/>
      <c r="DEP59" s="144"/>
      <c r="DEQ59" s="144"/>
      <c r="DER59" s="144"/>
      <c r="DES59" s="144"/>
      <c r="DET59" s="144"/>
      <c r="DEU59" s="144"/>
      <c r="DEV59" s="144"/>
      <c r="DEW59" s="144"/>
      <c r="DEX59" s="144"/>
      <c r="DEY59" s="144"/>
      <c r="DEZ59" s="144"/>
      <c r="DFA59" s="144"/>
      <c r="DFB59" s="144"/>
      <c r="DFC59" s="144"/>
      <c r="DFD59" s="144"/>
      <c r="DFE59" s="144"/>
      <c r="DFF59" s="144"/>
      <c r="DFG59" s="144"/>
      <c r="DFH59" s="144"/>
      <c r="DFI59" s="144"/>
      <c r="DFJ59" s="144"/>
      <c r="DFK59" s="144"/>
      <c r="DFL59" s="144"/>
      <c r="DFM59" s="144"/>
      <c r="DFN59" s="144"/>
      <c r="DFO59" s="144"/>
      <c r="DFP59" s="144"/>
      <c r="DFQ59" s="144"/>
      <c r="DFR59" s="144"/>
      <c r="DFS59" s="144"/>
      <c r="DFT59" s="144"/>
      <c r="DFU59" s="144"/>
      <c r="DFV59" s="144"/>
      <c r="DFW59" s="144"/>
      <c r="DFX59" s="144"/>
      <c r="DFY59" s="144"/>
      <c r="DFZ59" s="144"/>
      <c r="DGA59" s="144"/>
      <c r="DGB59" s="144"/>
      <c r="DGC59" s="144"/>
      <c r="DGD59" s="144"/>
      <c r="DGE59" s="144"/>
      <c r="DGF59" s="144"/>
      <c r="DGG59" s="144"/>
      <c r="DGH59" s="144"/>
      <c r="DGI59" s="144"/>
      <c r="DGJ59" s="144"/>
      <c r="DGK59" s="144"/>
      <c r="DGL59" s="144"/>
      <c r="DGM59" s="144"/>
      <c r="DGN59" s="144"/>
      <c r="DGO59" s="144"/>
      <c r="DGP59" s="144"/>
      <c r="DGQ59" s="144"/>
      <c r="DGR59" s="144"/>
      <c r="DGS59" s="144"/>
      <c r="DGT59" s="144"/>
      <c r="DGU59" s="144"/>
      <c r="DGV59" s="144"/>
      <c r="DGW59" s="144"/>
      <c r="DGX59" s="144"/>
      <c r="DGY59" s="144"/>
      <c r="DGZ59" s="144"/>
      <c r="DHA59" s="144"/>
      <c r="DHB59" s="144"/>
      <c r="DHC59" s="144"/>
      <c r="DHD59" s="144"/>
      <c r="DHE59" s="144"/>
      <c r="DHF59" s="144"/>
      <c r="DHG59" s="144"/>
      <c r="DHH59" s="144"/>
      <c r="DHI59" s="144"/>
      <c r="DHJ59" s="144"/>
      <c r="DHK59" s="144"/>
      <c r="DHL59" s="144"/>
      <c r="DHM59" s="144"/>
      <c r="DHN59" s="144"/>
      <c r="DHO59" s="144"/>
      <c r="DHP59" s="144"/>
      <c r="DHQ59" s="144"/>
      <c r="DHR59" s="144"/>
      <c r="DHS59" s="144"/>
      <c r="DHT59" s="144"/>
      <c r="DHU59" s="144"/>
      <c r="DHV59" s="144"/>
      <c r="DHW59" s="144"/>
      <c r="DHX59" s="144"/>
      <c r="DHY59" s="144"/>
      <c r="DHZ59" s="144"/>
      <c r="DIA59" s="144"/>
      <c r="DIB59" s="144"/>
      <c r="DIC59" s="144"/>
      <c r="DID59" s="144"/>
      <c r="DIE59" s="144"/>
      <c r="DIF59" s="144"/>
      <c r="DIG59" s="144"/>
      <c r="DIH59" s="144"/>
      <c r="DII59" s="144"/>
      <c r="DIJ59" s="144"/>
      <c r="DIK59" s="144"/>
      <c r="DIL59" s="144"/>
      <c r="DIM59" s="144"/>
      <c r="DIN59" s="144"/>
      <c r="DIO59" s="144"/>
      <c r="DIP59" s="144"/>
      <c r="DIQ59" s="144"/>
      <c r="DIR59" s="144"/>
      <c r="DIS59" s="144"/>
      <c r="DIT59" s="144"/>
      <c r="DIU59" s="144"/>
      <c r="DIV59" s="144"/>
      <c r="DIW59" s="144"/>
      <c r="DIX59" s="144"/>
      <c r="DIY59" s="144"/>
      <c r="DIZ59" s="144"/>
      <c r="DJA59" s="144"/>
      <c r="DJB59" s="144"/>
      <c r="DJC59" s="144"/>
      <c r="DJD59" s="144"/>
      <c r="DJE59" s="144"/>
      <c r="DJF59" s="144"/>
      <c r="DJG59" s="144"/>
      <c r="DJH59" s="144"/>
      <c r="DJI59" s="144"/>
      <c r="DJJ59" s="144"/>
      <c r="DJK59" s="144"/>
      <c r="DJL59" s="144"/>
      <c r="DJM59" s="144"/>
      <c r="DJN59" s="144"/>
      <c r="DJO59" s="144"/>
      <c r="DJP59" s="144"/>
      <c r="DJQ59" s="144"/>
      <c r="DJR59" s="144"/>
      <c r="DJS59" s="144"/>
      <c r="DJT59" s="144"/>
      <c r="DJU59" s="144"/>
      <c r="DJV59" s="144"/>
      <c r="DJW59" s="144"/>
      <c r="DJX59" s="144"/>
      <c r="DJY59" s="144"/>
      <c r="DJZ59" s="144"/>
      <c r="DKA59" s="144"/>
      <c r="DKB59" s="144"/>
      <c r="DKC59" s="144"/>
      <c r="DKD59" s="144"/>
      <c r="DKE59" s="144"/>
      <c r="DKF59" s="144"/>
      <c r="DKG59" s="144"/>
      <c r="DKH59" s="144"/>
      <c r="DKI59" s="144"/>
      <c r="DKJ59" s="144"/>
      <c r="DKK59" s="144"/>
      <c r="DKL59" s="144"/>
      <c r="DKM59" s="144"/>
      <c r="DKN59" s="144"/>
      <c r="DKO59" s="144"/>
      <c r="DKP59" s="144"/>
      <c r="DKQ59" s="144"/>
      <c r="DKR59" s="144"/>
      <c r="DKS59" s="144"/>
      <c r="DKT59" s="144"/>
      <c r="DKU59" s="144"/>
      <c r="DKV59" s="144"/>
      <c r="DKW59" s="144"/>
      <c r="DKX59" s="144"/>
      <c r="DKY59" s="144"/>
      <c r="DKZ59" s="144"/>
      <c r="DLA59" s="144"/>
      <c r="DLB59" s="144"/>
      <c r="DLC59" s="144"/>
      <c r="DLD59" s="144"/>
      <c r="DLE59" s="144"/>
      <c r="DLF59" s="144"/>
      <c r="DLG59" s="144"/>
      <c r="DLH59" s="144"/>
      <c r="DLI59" s="144"/>
      <c r="DLJ59" s="144"/>
      <c r="DLK59" s="144"/>
      <c r="DLL59" s="144"/>
      <c r="DLM59" s="144"/>
      <c r="DLN59" s="144"/>
      <c r="DLO59" s="144"/>
      <c r="DLP59" s="144"/>
      <c r="DLQ59" s="144"/>
      <c r="DLR59" s="144"/>
      <c r="DLS59" s="144"/>
      <c r="DLT59" s="144"/>
      <c r="DLU59" s="144"/>
      <c r="DLV59" s="144"/>
      <c r="DLW59" s="144"/>
      <c r="DLX59" s="144"/>
      <c r="DLY59" s="144"/>
      <c r="DLZ59" s="144"/>
      <c r="DMA59" s="144"/>
      <c r="DMB59" s="144"/>
      <c r="DMC59" s="144"/>
      <c r="DMD59" s="144"/>
      <c r="DME59" s="144"/>
      <c r="DMF59" s="144"/>
      <c r="DMG59" s="144"/>
      <c r="DMH59" s="144"/>
      <c r="DMI59" s="144"/>
      <c r="DMJ59" s="144"/>
      <c r="DMK59" s="144"/>
      <c r="DML59" s="144"/>
      <c r="DMM59" s="144"/>
      <c r="DMN59" s="144"/>
      <c r="DMO59" s="144"/>
      <c r="DMP59" s="144"/>
      <c r="DMQ59" s="144"/>
      <c r="DMR59" s="144"/>
      <c r="DMS59" s="144"/>
      <c r="DMT59" s="144"/>
      <c r="DMU59" s="144"/>
      <c r="DMV59" s="144"/>
      <c r="DMW59" s="144"/>
      <c r="DMX59" s="144"/>
      <c r="DMY59" s="144"/>
      <c r="DMZ59" s="144"/>
      <c r="DNA59" s="144"/>
      <c r="DNB59" s="144"/>
      <c r="DNC59" s="144"/>
      <c r="DND59" s="144"/>
      <c r="DNE59" s="144"/>
      <c r="DNF59" s="144"/>
      <c r="DNG59" s="144"/>
      <c r="DNH59" s="144"/>
      <c r="DNI59" s="144"/>
      <c r="DNJ59" s="144"/>
      <c r="DNK59" s="144"/>
      <c r="DNL59" s="144"/>
      <c r="DNM59" s="144"/>
      <c r="DNN59" s="144"/>
      <c r="DNO59" s="144"/>
      <c r="DNP59" s="144"/>
      <c r="DNQ59" s="144"/>
      <c r="DNR59" s="144"/>
      <c r="DNS59" s="144"/>
      <c r="DNT59" s="144"/>
      <c r="DNU59" s="144"/>
      <c r="DNV59" s="144"/>
      <c r="DNW59" s="144"/>
      <c r="DNX59" s="144"/>
      <c r="DNY59" s="144"/>
      <c r="DNZ59" s="144"/>
      <c r="DOA59" s="144"/>
      <c r="DOB59" s="144"/>
      <c r="DOC59" s="144"/>
      <c r="DOD59" s="144"/>
      <c r="DOE59" s="144"/>
      <c r="DOF59" s="144"/>
      <c r="DOG59" s="144"/>
      <c r="DOH59" s="144"/>
      <c r="DOI59" s="144"/>
      <c r="DOJ59" s="144"/>
      <c r="DOK59" s="144"/>
      <c r="DOL59" s="144"/>
      <c r="DOM59" s="144"/>
      <c r="DON59" s="144"/>
      <c r="DOO59" s="144"/>
      <c r="DOP59" s="144"/>
      <c r="DOQ59" s="144"/>
      <c r="DOR59" s="144"/>
      <c r="DOS59" s="144"/>
      <c r="DOT59" s="144"/>
      <c r="DOU59" s="144"/>
      <c r="DOV59" s="144"/>
      <c r="DOW59" s="144"/>
      <c r="DOX59" s="144"/>
      <c r="DOY59" s="144"/>
      <c r="DOZ59" s="144"/>
      <c r="DPA59" s="144"/>
      <c r="DPB59" s="144"/>
      <c r="DPC59" s="144"/>
      <c r="DPD59" s="144"/>
      <c r="DPE59" s="144"/>
      <c r="DPF59" s="144"/>
      <c r="DPG59" s="144"/>
      <c r="DPH59" s="144"/>
      <c r="DPI59" s="144"/>
      <c r="DPJ59" s="144"/>
      <c r="DPK59" s="144"/>
      <c r="DPL59" s="144"/>
      <c r="DPM59" s="144"/>
      <c r="DPN59" s="144"/>
      <c r="DPO59" s="144"/>
      <c r="DPP59" s="144"/>
      <c r="DPQ59" s="144"/>
      <c r="DPR59" s="144"/>
      <c r="DPS59" s="144"/>
      <c r="DPT59" s="144"/>
      <c r="DPU59" s="144"/>
      <c r="DPV59" s="144"/>
      <c r="DPW59" s="144"/>
      <c r="DPX59" s="144"/>
      <c r="DPY59" s="144"/>
      <c r="DPZ59" s="144"/>
      <c r="DQA59" s="144"/>
      <c r="DQB59" s="144"/>
      <c r="DQC59" s="144"/>
      <c r="DQD59" s="144"/>
      <c r="DQE59" s="144"/>
      <c r="DQF59" s="144"/>
      <c r="DQG59" s="144"/>
      <c r="DQH59" s="144"/>
      <c r="DQI59" s="144"/>
      <c r="DQJ59" s="144"/>
      <c r="DQK59" s="144"/>
      <c r="DQL59" s="144"/>
      <c r="DQM59" s="144"/>
      <c r="DQN59" s="144"/>
      <c r="DQO59" s="144"/>
      <c r="DQP59" s="144"/>
      <c r="DQQ59" s="144"/>
      <c r="DQR59" s="144"/>
      <c r="DQS59" s="144"/>
      <c r="DQT59" s="144"/>
      <c r="DQU59" s="144"/>
      <c r="DQV59" s="144"/>
      <c r="DQW59" s="144"/>
      <c r="DQX59" s="144"/>
      <c r="DQY59" s="144"/>
      <c r="DQZ59" s="144"/>
      <c r="DRA59" s="144"/>
      <c r="DRB59" s="144"/>
      <c r="DRC59" s="144"/>
      <c r="DRD59" s="144"/>
      <c r="DRE59" s="144"/>
      <c r="DRF59" s="144"/>
      <c r="DRG59" s="144"/>
      <c r="DRH59" s="144"/>
      <c r="DRI59" s="144"/>
      <c r="DRJ59" s="144"/>
      <c r="DRK59" s="144"/>
      <c r="DRL59" s="144"/>
      <c r="DRM59" s="144"/>
      <c r="DRN59" s="144"/>
      <c r="DRO59" s="144"/>
      <c r="DRP59" s="144"/>
      <c r="DRQ59" s="144"/>
      <c r="DRR59" s="144"/>
      <c r="DRS59" s="144"/>
      <c r="DRT59" s="144"/>
      <c r="DRU59" s="144"/>
      <c r="DRV59" s="144"/>
      <c r="DRW59" s="144"/>
      <c r="DRX59" s="144"/>
      <c r="DRY59" s="144"/>
      <c r="DRZ59" s="144"/>
      <c r="DSA59" s="144"/>
      <c r="DSB59" s="144"/>
      <c r="DSC59" s="144"/>
      <c r="DSD59" s="144"/>
      <c r="DSE59" s="144"/>
      <c r="DSF59" s="144"/>
      <c r="DSG59" s="144"/>
      <c r="DSH59" s="144"/>
      <c r="DSI59" s="144"/>
      <c r="DSJ59" s="144"/>
      <c r="DSK59" s="144"/>
      <c r="DSL59" s="144"/>
      <c r="DSM59" s="144"/>
      <c r="DSN59" s="144"/>
      <c r="DSO59" s="144"/>
      <c r="DSP59" s="144"/>
      <c r="DSQ59" s="144"/>
      <c r="DSR59" s="144"/>
      <c r="DSS59" s="144"/>
      <c r="DST59" s="144"/>
      <c r="DSU59" s="144"/>
      <c r="DSV59" s="144"/>
      <c r="DSW59" s="144"/>
      <c r="DSX59" s="144"/>
      <c r="DSY59" s="144"/>
      <c r="DSZ59" s="144"/>
      <c r="DTA59" s="144"/>
      <c r="DTB59" s="144"/>
      <c r="DTC59" s="144"/>
      <c r="DTD59" s="144"/>
      <c r="DTE59" s="144"/>
      <c r="DTF59" s="144"/>
      <c r="DTG59" s="144"/>
      <c r="DTH59" s="144"/>
      <c r="DTI59" s="144"/>
      <c r="DTJ59" s="144"/>
      <c r="DTK59" s="144"/>
      <c r="DTL59" s="144"/>
      <c r="DTM59" s="144"/>
      <c r="DTN59" s="144"/>
      <c r="DTO59" s="144"/>
      <c r="DTP59" s="144"/>
      <c r="DTQ59" s="144"/>
      <c r="DTR59" s="144"/>
      <c r="DTS59" s="144"/>
      <c r="DTT59" s="144"/>
      <c r="DTU59" s="144"/>
      <c r="DTV59" s="144"/>
      <c r="DTW59" s="144"/>
      <c r="DTX59" s="144"/>
      <c r="DTY59" s="144"/>
      <c r="DTZ59" s="144"/>
      <c r="DUA59" s="144"/>
      <c r="DUB59" s="144"/>
      <c r="DUC59" s="144"/>
      <c r="DUD59" s="144"/>
      <c r="DUE59" s="144"/>
      <c r="DUF59" s="144"/>
      <c r="DUG59" s="144"/>
      <c r="DUH59" s="144"/>
      <c r="DUI59" s="144"/>
      <c r="DUJ59" s="144"/>
      <c r="DUK59" s="144"/>
      <c r="DUL59" s="144"/>
      <c r="DUM59" s="144"/>
      <c r="DUN59" s="144"/>
      <c r="DUO59" s="144"/>
      <c r="DUP59" s="144"/>
      <c r="DUQ59" s="144"/>
      <c r="DUR59" s="144"/>
      <c r="DUS59" s="144"/>
      <c r="DUT59" s="144"/>
      <c r="DUU59" s="144"/>
      <c r="DUV59" s="144"/>
      <c r="DUW59" s="144"/>
      <c r="DUX59" s="144"/>
      <c r="DUY59" s="144"/>
      <c r="DUZ59" s="144"/>
      <c r="DVA59" s="144"/>
      <c r="DVB59" s="144"/>
      <c r="DVC59" s="144"/>
      <c r="DVD59" s="144"/>
      <c r="DVE59" s="144"/>
      <c r="DVF59" s="144"/>
      <c r="DVG59" s="144"/>
      <c r="DVH59" s="144"/>
      <c r="DVI59" s="144"/>
      <c r="DVJ59" s="144"/>
      <c r="DVK59" s="144"/>
      <c r="DVL59" s="144"/>
      <c r="DVM59" s="144"/>
      <c r="DVN59" s="144"/>
      <c r="DVO59" s="144"/>
      <c r="DVP59" s="144"/>
      <c r="DVQ59" s="144"/>
      <c r="DVR59" s="144"/>
      <c r="DVS59" s="144"/>
      <c r="DVT59" s="144"/>
      <c r="DVU59" s="144"/>
      <c r="DVV59" s="144"/>
      <c r="DVW59" s="144"/>
      <c r="DVX59" s="144"/>
      <c r="DVY59" s="144"/>
      <c r="DVZ59" s="144"/>
      <c r="DWA59" s="144"/>
      <c r="DWB59" s="144"/>
      <c r="DWC59" s="144"/>
      <c r="DWD59" s="144"/>
      <c r="DWE59" s="144"/>
      <c r="DWF59" s="144"/>
      <c r="DWG59" s="144"/>
      <c r="DWH59" s="144"/>
      <c r="DWI59" s="144"/>
      <c r="DWJ59" s="144"/>
      <c r="DWK59" s="144"/>
      <c r="DWL59" s="144"/>
      <c r="DWM59" s="144"/>
      <c r="DWN59" s="144"/>
      <c r="DWO59" s="144"/>
      <c r="DWP59" s="144"/>
      <c r="DWQ59" s="144"/>
      <c r="DWR59" s="144"/>
      <c r="DWS59" s="144"/>
      <c r="DWT59" s="144"/>
      <c r="DWU59" s="144"/>
      <c r="DWV59" s="144"/>
      <c r="DWW59" s="144"/>
      <c r="DWX59" s="144"/>
      <c r="DWY59" s="144"/>
      <c r="DWZ59" s="144"/>
      <c r="DXA59" s="144"/>
      <c r="DXB59" s="144"/>
      <c r="DXC59" s="144"/>
      <c r="DXD59" s="144"/>
      <c r="DXE59" s="144"/>
      <c r="DXF59" s="144"/>
      <c r="DXG59" s="144"/>
      <c r="DXH59" s="144"/>
      <c r="DXI59" s="144"/>
      <c r="DXJ59" s="144"/>
      <c r="DXK59" s="144"/>
      <c r="DXL59" s="144"/>
      <c r="DXM59" s="144"/>
      <c r="DXN59" s="144"/>
      <c r="DXO59" s="144"/>
      <c r="DXP59" s="144"/>
      <c r="DXQ59" s="144"/>
      <c r="DXR59" s="144"/>
      <c r="DXS59" s="144"/>
      <c r="DXT59" s="144"/>
      <c r="DXU59" s="144"/>
      <c r="DXV59" s="144"/>
      <c r="DXW59" s="144"/>
      <c r="DXX59" s="144"/>
      <c r="DXY59" s="144"/>
      <c r="DXZ59" s="144"/>
      <c r="DYA59" s="144"/>
      <c r="DYB59" s="144"/>
      <c r="DYC59" s="144"/>
      <c r="DYD59" s="144"/>
      <c r="DYE59" s="144"/>
      <c r="DYF59" s="144"/>
      <c r="DYG59" s="144"/>
      <c r="DYH59" s="144"/>
      <c r="DYI59" s="144"/>
      <c r="DYJ59" s="144"/>
      <c r="DYK59" s="144"/>
      <c r="DYL59" s="144"/>
      <c r="DYM59" s="144"/>
      <c r="DYN59" s="144"/>
      <c r="DYO59" s="144"/>
      <c r="DYP59" s="144"/>
      <c r="DYQ59" s="144"/>
      <c r="DYR59" s="144"/>
      <c r="DYS59" s="144"/>
      <c r="DYT59" s="144"/>
      <c r="DYU59" s="144"/>
      <c r="DYV59" s="144"/>
      <c r="DYW59" s="144"/>
      <c r="DYX59" s="144"/>
      <c r="DYY59" s="144"/>
      <c r="DYZ59" s="144"/>
      <c r="DZA59" s="144"/>
      <c r="DZB59" s="144"/>
      <c r="DZC59" s="144"/>
      <c r="DZD59" s="144"/>
      <c r="DZE59" s="144"/>
      <c r="DZF59" s="144"/>
      <c r="DZG59" s="144"/>
      <c r="DZH59" s="144"/>
      <c r="DZI59" s="144"/>
      <c r="DZJ59" s="144"/>
      <c r="DZK59" s="144"/>
      <c r="DZL59" s="144"/>
      <c r="DZM59" s="144"/>
      <c r="DZN59" s="144"/>
      <c r="DZO59" s="144"/>
      <c r="DZP59" s="144"/>
      <c r="DZQ59" s="144"/>
      <c r="DZR59" s="144"/>
      <c r="DZS59" s="144"/>
      <c r="DZT59" s="144"/>
      <c r="DZU59" s="144"/>
      <c r="DZV59" s="144"/>
      <c r="DZW59" s="144"/>
      <c r="DZX59" s="144"/>
      <c r="DZY59" s="144"/>
      <c r="DZZ59" s="144"/>
      <c r="EAA59" s="144"/>
      <c r="EAB59" s="144"/>
      <c r="EAC59" s="144"/>
      <c r="EAD59" s="144"/>
      <c r="EAE59" s="144"/>
      <c r="EAF59" s="144"/>
      <c r="EAG59" s="144"/>
      <c r="EAH59" s="144"/>
      <c r="EAI59" s="144"/>
      <c r="EAJ59" s="144"/>
      <c r="EAK59" s="144"/>
      <c r="EAL59" s="144"/>
      <c r="EAM59" s="144"/>
      <c r="EAN59" s="144"/>
      <c r="EAO59" s="144"/>
      <c r="EAP59" s="144"/>
      <c r="EAQ59" s="144"/>
      <c r="EAR59" s="144"/>
      <c r="EAS59" s="144"/>
      <c r="EAT59" s="144"/>
      <c r="EAU59" s="144"/>
      <c r="EAV59" s="144"/>
      <c r="EAW59" s="144"/>
      <c r="EAX59" s="144"/>
      <c r="EAY59" s="144"/>
      <c r="EAZ59" s="144"/>
      <c r="EBA59" s="144"/>
      <c r="EBB59" s="144"/>
      <c r="EBC59" s="144"/>
      <c r="EBD59" s="144"/>
      <c r="EBE59" s="144"/>
      <c r="EBF59" s="144"/>
      <c r="EBG59" s="144"/>
      <c r="EBH59" s="144"/>
      <c r="EBI59" s="144"/>
      <c r="EBJ59" s="144"/>
      <c r="EBK59" s="144"/>
      <c r="EBL59" s="144"/>
      <c r="EBM59" s="144"/>
      <c r="EBN59" s="144"/>
      <c r="EBO59" s="144"/>
      <c r="EBP59" s="144"/>
      <c r="EBQ59" s="144"/>
      <c r="EBR59" s="144"/>
      <c r="EBS59" s="144"/>
      <c r="EBT59" s="144"/>
      <c r="EBU59" s="144"/>
      <c r="EBV59" s="144"/>
      <c r="EBW59" s="144"/>
      <c r="EBX59" s="144"/>
      <c r="EBY59" s="144"/>
      <c r="EBZ59" s="144"/>
      <c r="ECA59" s="144"/>
      <c r="ECB59" s="144"/>
      <c r="ECC59" s="144"/>
      <c r="ECD59" s="144"/>
      <c r="ECE59" s="144"/>
      <c r="ECF59" s="144"/>
      <c r="ECG59" s="144"/>
      <c r="ECH59" s="144"/>
      <c r="ECI59" s="144"/>
      <c r="ECJ59" s="144"/>
      <c r="ECK59" s="144"/>
      <c r="ECL59" s="144"/>
      <c r="ECM59" s="144"/>
      <c r="ECN59" s="144"/>
      <c r="ECO59" s="144"/>
      <c r="ECP59" s="144"/>
      <c r="ECQ59" s="144"/>
      <c r="ECR59" s="144"/>
      <c r="ECS59" s="144"/>
      <c r="ECT59" s="144"/>
      <c r="ECU59" s="144"/>
      <c r="ECV59" s="144"/>
      <c r="ECW59" s="144"/>
      <c r="ECX59" s="144"/>
      <c r="ECY59" s="144"/>
      <c r="ECZ59" s="144"/>
      <c r="EDA59" s="144"/>
      <c r="EDB59" s="144"/>
      <c r="EDC59" s="144"/>
      <c r="EDD59" s="144"/>
      <c r="EDE59" s="144"/>
      <c r="EDF59" s="144"/>
      <c r="EDG59" s="144"/>
      <c r="EDH59" s="144"/>
      <c r="EDI59" s="144"/>
      <c r="EDJ59" s="144"/>
      <c r="EDK59" s="144"/>
      <c r="EDL59" s="144"/>
      <c r="EDM59" s="144"/>
      <c r="EDN59" s="144"/>
      <c r="EDO59" s="144"/>
      <c r="EDP59" s="144"/>
      <c r="EDQ59" s="144"/>
      <c r="EDR59" s="144"/>
      <c r="EDS59" s="144"/>
      <c r="EDT59" s="144"/>
      <c r="EDU59" s="144"/>
      <c r="EDV59" s="144"/>
      <c r="EDW59" s="144"/>
      <c r="EDX59" s="144"/>
      <c r="EDY59" s="144"/>
      <c r="EDZ59" s="144"/>
      <c r="EEA59" s="144"/>
      <c r="EEB59" s="144"/>
      <c r="EEC59" s="144"/>
      <c r="EED59" s="144"/>
      <c r="EEE59" s="144"/>
      <c r="EEF59" s="144"/>
      <c r="EEG59" s="144"/>
      <c r="EEH59" s="144"/>
      <c r="EEI59" s="144"/>
      <c r="EEJ59" s="144"/>
      <c r="EEK59" s="144"/>
      <c r="EEL59" s="144"/>
      <c r="EEM59" s="144"/>
      <c r="EEN59" s="144"/>
      <c r="EEO59" s="144"/>
      <c r="EEP59" s="144"/>
      <c r="EEQ59" s="144"/>
      <c r="EER59" s="144"/>
      <c r="EES59" s="144"/>
      <c r="EET59" s="144"/>
      <c r="EEU59" s="144"/>
      <c r="EEV59" s="144"/>
      <c r="EEW59" s="144"/>
      <c r="EEX59" s="144"/>
      <c r="EEY59" s="144"/>
      <c r="EEZ59" s="144"/>
      <c r="EFA59" s="144"/>
      <c r="EFB59" s="144"/>
      <c r="EFC59" s="144"/>
      <c r="EFD59" s="144"/>
      <c r="EFE59" s="144"/>
      <c r="EFF59" s="144"/>
      <c r="EFG59" s="144"/>
      <c r="EFH59" s="144"/>
      <c r="EFI59" s="144"/>
      <c r="EFJ59" s="144"/>
      <c r="EFK59" s="144"/>
      <c r="EFL59" s="144"/>
      <c r="EFM59" s="144"/>
      <c r="EFN59" s="144"/>
      <c r="EFO59" s="144"/>
      <c r="EFP59" s="144"/>
      <c r="EFQ59" s="144"/>
      <c r="EFR59" s="144"/>
      <c r="EFS59" s="144"/>
      <c r="EFT59" s="144"/>
      <c r="EFU59" s="144"/>
      <c r="EFV59" s="144"/>
      <c r="EFW59" s="144"/>
      <c r="EFX59" s="144"/>
      <c r="EFY59" s="144"/>
      <c r="EFZ59" s="144"/>
      <c r="EGA59" s="144"/>
      <c r="EGB59" s="144"/>
      <c r="EGC59" s="144"/>
      <c r="EGD59" s="144"/>
      <c r="EGE59" s="144"/>
      <c r="EGF59" s="144"/>
      <c r="EGG59" s="144"/>
      <c r="EGH59" s="144"/>
      <c r="EGI59" s="144"/>
      <c r="EGJ59" s="144"/>
      <c r="EGK59" s="144"/>
      <c r="EGL59" s="144"/>
      <c r="EGM59" s="144"/>
      <c r="EGN59" s="144"/>
      <c r="EGO59" s="144"/>
      <c r="EGP59" s="144"/>
      <c r="EGQ59" s="144"/>
      <c r="EGR59" s="144"/>
      <c r="EGS59" s="144"/>
      <c r="EGT59" s="144"/>
      <c r="EGU59" s="144"/>
      <c r="EGV59" s="144"/>
      <c r="EGW59" s="144"/>
      <c r="EGX59" s="144"/>
      <c r="EGY59" s="144"/>
      <c r="EGZ59" s="144"/>
      <c r="EHA59" s="144"/>
      <c r="EHB59" s="144"/>
      <c r="EHC59" s="144"/>
      <c r="EHD59" s="144"/>
      <c r="EHE59" s="144"/>
      <c r="EHF59" s="144"/>
      <c r="EHG59" s="144"/>
      <c r="EHH59" s="144"/>
      <c r="EHI59" s="144"/>
      <c r="EHJ59" s="144"/>
      <c r="EHK59" s="144"/>
      <c r="EHL59" s="144"/>
      <c r="EHM59" s="144"/>
      <c r="EHN59" s="144"/>
      <c r="EHO59" s="144"/>
      <c r="EHP59" s="144"/>
      <c r="EHQ59" s="144"/>
      <c r="EHR59" s="144"/>
      <c r="EHS59" s="144"/>
      <c r="EHT59" s="144"/>
      <c r="EHU59" s="144"/>
      <c r="EHV59" s="144"/>
      <c r="EHW59" s="144"/>
      <c r="EHX59" s="144"/>
      <c r="EHY59" s="144"/>
      <c r="EHZ59" s="144"/>
      <c r="EIA59" s="144"/>
      <c r="EIB59" s="144"/>
      <c r="EIC59" s="144"/>
      <c r="EID59" s="144"/>
      <c r="EIE59" s="144"/>
      <c r="EIF59" s="144"/>
      <c r="EIG59" s="144"/>
      <c r="EIH59" s="144"/>
      <c r="EII59" s="144"/>
      <c r="EIJ59" s="144"/>
      <c r="EIK59" s="144"/>
      <c r="EIL59" s="144"/>
      <c r="EIM59" s="144"/>
      <c r="EIN59" s="144"/>
      <c r="EIO59" s="144"/>
      <c r="EIP59" s="144"/>
      <c r="EIQ59" s="144"/>
      <c r="EIR59" s="144"/>
      <c r="EIS59" s="144"/>
      <c r="EIT59" s="144"/>
      <c r="EIU59" s="144"/>
      <c r="EIV59" s="144"/>
      <c r="EIW59" s="144"/>
      <c r="EIX59" s="144"/>
      <c r="EIY59" s="144"/>
      <c r="EIZ59" s="144"/>
      <c r="EJA59" s="144"/>
      <c r="EJB59" s="144"/>
      <c r="EJC59" s="144"/>
      <c r="EJD59" s="144"/>
      <c r="EJE59" s="144"/>
      <c r="EJF59" s="144"/>
      <c r="EJG59" s="144"/>
      <c r="EJH59" s="144"/>
      <c r="EJI59" s="144"/>
      <c r="EJJ59" s="144"/>
      <c r="EJK59" s="144"/>
      <c r="EJL59" s="144"/>
      <c r="EJM59" s="144"/>
      <c r="EJN59" s="144"/>
      <c r="EJO59" s="144"/>
      <c r="EJP59" s="144"/>
      <c r="EJQ59" s="144"/>
      <c r="EJR59" s="144"/>
      <c r="EJS59" s="144"/>
      <c r="EJT59" s="144"/>
      <c r="EJU59" s="144"/>
      <c r="EJV59" s="144"/>
      <c r="EJW59" s="144"/>
      <c r="EJX59" s="144"/>
      <c r="EJY59" s="144"/>
      <c r="EJZ59" s="144"/>
      <c r="EKA59" s="144"/>
      <c r="EKB59" s="144"/>
      <c r="EKC59" s="144"/>
      <c r="EKD59" s="144"/>
      <c r="EKE59" s="144"/>
      <c r="EKF59" s="144"/>
      <c r="EKG59" s="144"/>
      <c r="EKH59" s="144"/>
      <c r="EKI59" s="144"/>
      <c r="EKJ59" s="144"/>
      <c r="EKK59" s="144"/>
      <c r="EKL59" s="144"/>
      <c r="EKM59" s="144"/>
      <c r="EKN59" s="144"/>
      <c r="EKO59" s="144"/>
      <c r="EKP59" s="144"/>
      <c r="EKQ59" s="144"/>
      <c r="EKR59" s="144"/>
      <c r="EKS59" s="144"/>
      <c r="EKT59" s="144"/>
      <c r="EKU59" s="144"/>
      <c r="EKV59" s="144"/>
      <c r="EKW59" s="144"/>
      <c r="EKX59" s="144"/>
      <c r="EKY59" s="144"/>
      <c r="EKZ59" s="144"/>
      <c r="ELA59" s="144"/>
      <c r="ELB59" s="144"/>
      <c r="ELC59" s="144"/>
      <c r="ELD59" s="144"/>
      <c r="ELE59" s="144"/>
      <c r="ELF59" s="144"/>
      <c r="ELG59" s="144"/>
      <c r="ELH59" s="144"/>
      <c r="ELI59" s="144"/>
      <c r="ELJ59" s="144"/>
      <c r="ELK59" s="144"/>
      <c r="ELL59" s="144"/>
      <c r="ELM59" s="144"/>
      <c r="ELN59" s="144"/>
      <c r="ELO59" s="144"/>
      <c r="ELP59" s="144"/>
      <c r="ELQ59" s="144"/>
      <c r="ELR59" s="144"/>
      <c r="ELS59" s="144"/>
      <c r="ELT59" s="144"/>
      <c r="ELU59" s="144"/>
      <c r="ELV59" s="144"/>
      <c r="ELW59" s="144"/>
      <c r="ELX59" s="144"/>
      <c r="ELY59" s="144"/>
      <c r="ELZ59" s="144"/>
      <c r="EMA59" s="144"/>
      <c r="EMB59" s="144"/>
      <c r="EMC59" s="144"/>
      <c r="EMD59" s="144"/>
      <c r="EME59" s="144"/>
      <c r="EMF59" s="144"/>
      <c r="EMG59" s="144"/>
      <c r="EMH59" s="144"/>
      <c r="EMI59" s="144"/>
      <c r="EMJ59" s="144"/>
      <c r="EMK59" s="144"/>
      <c r="EML59" s="144"/>
      <c r="EMM59" s="144"/>
      <c r="EMN59" s="144"/>
      <c r="EMO59" s="144"/>
      <c r="EMP59" s="144"/>
      <c r="EMQ59" s="144"/>
      <c r="EMR59" s="144"/>
      <c r="EMS59" s="144"/>
      <c r="EMT59" s="144"/>
      <c r="EMU59" s="144"/>
      <c r="EMV59" s="144"/>
      <c r="EMW59" s="144"/>
      <c r="EMX59" s="144"/>
      <c r="EMY59" s="144"/>
      <c r="EMZ59" s="144"/>
      <c r="ENA59" s="144"/>
      <c r="ENB59" s="144"/>
      <c r="ENC59" s="144"/>
      <c r="END59" s="144"/>
      <c r="ENE59" s="144"/>
      <c r="ENF59" s="144"/>
      <c r="ENG59" s="144"/>
      <c r="ENH59" s="144"/>
      <c r="ENI59" s="144"/>
      <c r="ENJ59" s="144"/>
      <c r="ENK59" s="144"/>
      <c r="ENL59" s="144"/>
      <c r="ENM59" s="144"/>
      <c r="ENN59" s="144"/>
      <c r="ENO59" s="144"/>
      <c r="ENP59" s="144"/>
      <c r="ENQ59" s="144"/>
      <c r="ENR59" s="144"/>
      <c r="ENS59" s="144"/>
      <c r="ENT59" s="144"/>
      <c r="ENU59" s="144"/>
      <c r="ENV59" s="144"/>
      <c r="ENW59" s="144"/>
      <c r="ENX59" s="144"/>
      <c r="ENY59" s="144"/>
      <c r="ENZ59" s="144"/>
      <c r="EOA59" s="144"/>
      <c r="EOB59" s="144"/>
      <c r="EOC59" s="144"/>
      <c r="EOD59" s="144"/>
      <c r="EOE59" s="144"/>
      <c r="EOF59" s="144"/>
      <c r="EOG59" s="144"/>
      <c r="EOH59" s="144"/>
      <c r="EOI59" s="144"/>
      <c r="EOJ59" s="144"/>
      <c r="EOK59" s="144"/>
      <c r="EOL59" s="144"/>
      <c r="EOM59" s="144"/>
      <c r="EON59" s="144"/>
      <c r="EOO59" s="144"/>
      <c r="EOP59" s="144"/>
      <c r="EOQ59" s="144"/>
      <c r="EOR59" s="144"/>
      <c r="EOS59" s="144"/>
      <c r="EOT59" s="144"/>
      <c r="EOU59" s="144"/>
      <c r="EOV59" s="144"/>
      <c r="EOW59" s="144"/>
      <c r="EOX59" s="144"/>
      <c r="EOY59" s="144"/>
      <c r="EOZ59" s="144"/>
      <c r="EPA59" s="144"/>
      <c r="EPB59" s="144"/>
      <c r="EPC59" s="144"/>
      <c r="EPD59" s="144"/>
      <c r="EPE59" s="144"/>
      <c r="EPF59" s="144"/>
      <c r="EPG59" s="144"/>
      <c r="EPH59" s="144"/>
      <c r="EPI59" s="144"/>
      <c r="EPJ59" s="144"/>
      <c r="EPK59" s="144"/>
      <c r="EPL59" s="144"/>
      <c r="EPM59" s="144"/>
      <c r="EPN59" s="144"/>
      <c r="EPO59" s="144"/>
      <c r="EPP59" s="144"/>
      <c r="EPQ59" s="144"/>
      <c r="EPR59" s="144"/>
      <c r="EPS59" s="144"/>
      <c r="EPT59" s="144"/>
      <c r="EPU59" s="144"/>
      <c r="EPV59" s="144"/>
      <c r="EPW59" s="144"/>
      <c r="EPX59" s="144"/>
      <c r="EPY59" s="144"/>
      <c r="EPZ59" s="144"/>
      <c r="EQA59" s="144"/>
      <c r="EQB59" s="144"/>
      <c r="EQC59" s="144"/>
      <c r="EQD59" s="144"/>
      <c r="EQE59" s="144"/>
      <c r="EQF59" s="144"/>
      <c r="EQG59" s="144"/>
      <c r="EQH59" s="144"/>
      <c r="EQI59" s="144"/>
      <c r="EQJ59" s="144"/>
      <c r="EQK59" s="144"/>
      <c r="EQL59" s="144"/>
      <c r="EQM59" s="144"/>
      <c r="EQN59" s="144"/>
      <c r="EQO59" s="144"/>
      <c r="EQP59" s="144"/>
      <c r="EQQ59" s="144"/>
      <c r="EQR59" s="144"/>
      <c r="EQS59" s="144"/>
      <c r="EQT59" s="144"/>
      <c r="EQU59" s="144"/>
      <c r="EQV59" s="144"/>
      <c r="EQW59" s="144"/>
      <c r="EQX59" s="144"/>
      <c r="EQY59" s="144"/>
      <c r="EQZ59" s="144"/>
      <c r="ERA59" s="144"/>
      <c r="ERB59" s="144"/>
      <c r="ERC59" s="144"/>
      <c r="ERD59" s="144"/>
      <c r="ERE59" s="144"/>
      <c r="ERF59" s="144"/>
      <c r="ERG59" s="144"/>
      <c r="ERH59" s="144"/>
      <c r="ERI59" s="144"/>
      <c r="ERJ59" s="144"/>
      <c r="ERK59" s="144"/>
      <c r="ERL59" s="144"/>
      <c r="ERM59" s="144"/>
      <c r="ERN59" s="144"/>
      <c r="ERO59" s="144"/>
      <c r="ERP59" s="144"/>
      <c r="ERQ59" s="144"/>
      <c r="ERR59" s="144"/>
      <c r="ERS59" s="144"/>
      <c r="ERT59" s="144"/>
      <c r="ERU59" s="144"/>
      <c r="ERV59" s="144"/>
      <c r="ERW59" s="144"/>
      <c r="ERX59" s="144"/>
      <c r="ERY59" s="144"/>
      <c r="ERZ59" s="144"/>
      <c r="ESA59" s="144"/>
      <c r="ESB59" s="144"/>
      <c r="ESC59" s="144"/>
      <c r="ESD59" s="144"/>
      <c r="ESE59" s="144"/>
      <c r="ESF59" s="144"/>
      <c r="ESG59" s="144"/>
      <c r="ESH59" s="144"/>
      <c r="ESI59" s="144"/>
      <c r="ESJ59" s="144"/>
      <c r="ESK59" s="144"/>
      <c r="ESL59" s="144"/>
      <c r="ESM59" s="144"/>
      <c r="ESN59" s="144"/>
      <c r="ESO59" s="144"/>
      <c r="ESP59" s="144"/>
      <c r="ESQ59" s="144"/>
      <c r="ESR59" s="144"/>
      <c r="ESS59" s="144"/>
      <c r="EST59" s="144"/>
      <c r="ESU59" s="144"/>
      <c r="ESV59" s="144"/>
      <c r="ESW59" s="144"/>
      <c r="ESX59" s="144"/>
      <c r="ESY59" s="144"/>
      <c r="ESZ59" s="144"/>
      <c r="ETA59" s="144"/>
      <c r="ETB59" s="144"/>
      <c r="ETC59" s="144"/>
      <c r="ETD59" s="144"/>
      <c r="ETE59" s="144"/>
      <c r="ETF59" s="144"/>
      <c r="ETG59" s="144"/>
      <c r="ETH59" s="144"/>
      <c r="ETI59" s="144"/>
      <c r="ETJ59" s="144"/>
      <c r="ETK59" s="144"/>
      <c r="ETL59" s="144"/>
      <c r="ETM59" s="144"/>
      <c r="ETN59" s="144"/>
      <c r="ETO59" s="144"/>
      <c r="ETP59" s="144"/>
      <c r="ETQ59" s="144"/>
      <c r="ETR59" s="144"/>
      <c r="ETS59" s="144"/>
      <c r="ETT59" s="144"/>
      <c r="ETU59" s="144"/>
      <c r="ETV59" s="144"/>
      <c r="ETW59" s="144"/>
      <c r="ETX59" s="144"/>
      <c r="ETY59" s="144"/>
      <c r="ETZ59" s="144"/>
      <c r="EUA59" s="144"/>
      <c r="EUB59" s="144"/>
      <c r="EUC59" s="144"/>
      <c r="EUD59" s="144"/>
      <c r="EUE59" s="144"/>
      <c r="EUF59" s="144"/>
      <c r="EUG59" s="144"/>
      <c r="EUH59" s="144"/>
      <c r="EUI59" s="144"/>
      <c r="EUJ59" s="144"/>
      <c r="EUK59" s="144"/>
      <c r="EUL59" s="144"/>
      <c r="EUM59" s="144"/>
      <c r="EUN59" s="144"/>
      <c r="EUO59" s="144"/>
      <c r="EUP59" s="144"/>
      <c r="EUQ59" s="144"/>
      <c r="EUR59" s="144"/>
      <c r="EUS59" s="144"/>
      <c r="EUT59" s="144"/>
      <c r="EUU59" s="144"/>
      <c r="EUV59" s="144"/>
      <c r="EUW59" s="144"/>
      <c r="EUX59" s="144"/>
      <c r="EUY59" s="144"/>
      <c r="EUZ59" s="144"/>
      <c r="EVA59" s="144"/>
      <c r="EVB59" s="144"/>
      <c r="EVC59" s="144"/>
      <c r="EVD59" s="144"/>
      <c r="EVE59" s="144"/>
      <c r="EVF59" s="144"/>
      <c r="EVG59" s="144"/>
      <c r="EVH59" s="144"/>
      <c r="EVI59" s="144"/>
      <c r="EVJ59" s="144"/>
      <c r="EVK59" s="144"/>
      <c r="EVL59" s="144"/>
      <c r="EVM59" s="144"/>
      <c r="EVN59" s="144"/>
      <c r="EVO59" s="144"/>
      <c r="EVP59" s="144"/>
      <c r="EVQ59" s="144"/>
      <c r="EVR59" s="144"/>
      <c r="EVS59" s="144"/>
      <c r="EVT59" s="144"/>
      <c r="EVU59" s="144"/>
      <c r="EVV59" s="144"/>
      <c r="EVW59" s="144"/>
      <c r="EVX59" s="144"/>
      <c r="EVY59" s="144"/>
      <c r="EVZ59" s="144"/>
      <c r="EWA59" s="144"/>
      <c r="EWB59" s="144"/>
      <c r="EWC59" s="144"/>
      <c r="EWD59" s="144"/>
      <c r="EWE59" s="144"/>
      <c r="EWF59" s="144"/>
      <c r="EWG59" s="144"/>
      <c r="EWH59" s="144"/>
      <c r="EWI59" s="144"/>
      <c r="EWJ59" s="144"/>
      <c r="EWK59" s="144"/>
      <c r="EWL59" s="144"/>
      <c r="EWM59" s="144"/>
      <c r="EWN59" s="144"/>
      <c r="EWO59" s="144"/>
      <c r="EWP59" s="144"/>
      <c r="EWQ59" s="144"/>
      <c r="EWR59" s="144"/>
      <c r="EWS59" s="144"/>
      <c r="EWT59" s="144"/>
      <c r="EWU59" s="144"/>
      <c r="EWV59" s="144"/>
      <c r="EWW59" s="144"/>
      <c r="EWX59" s="144"/>
      <c r="EWY59" s="144"/>
      <c r="EWZ59" s="144"/>
      <c r="EXA59" s="144"/>
      <c r="EXB59" s="144"/>
      <c r="EXC59" s="144"/>
      <c r="EXD59" s="144"/>
      <c r="EXE59" s="144"/>
      <c r="EXF59" s="144"/>
      <c r="EXG59" s="144"/>
      <c r="EXH59" s="144"/>
      <c r="EXI59" s="144"/>
      <c r="EXJ59" s="144"/>
      <c r="EXK59" s="144"/>
      <c r="EXL59" s="144"/>
      <c r="EXM59" s="144"/>
      <c r="EXN59" s="144"/>
      <c r="EXO59" s="144"/>
      <c r="EXP59" s="144"/>
      <c r="EXQ59" s="144"/>
      <c r="EXR59" s="144"/>
      <c r="EXS59" s="144"/>
      <c r="EXT59" s="144"/>
      <c r="EXU59" s="144"/>
      <c r="EXV59" s="144"/>
      <c r="EXW59" s="144"/>
      <c r="EXX59" s="144"/>
      <c r="EXY59" s="144"/>
      <c r="EXZ59" s="144"/>
      <c r="EYA59" s="144"/>
      <c r="EYB59" s="144"/>
      <c r="EYC59" s="144"/>
      <c r="EYD59" s="144"/>
      <c r="EYE59" s="144"/>
      <c r="EYF59" s="144"/>
      <c r="EYG59" s="144"/>
      <c r="EYH59" s="144"/>
      <c r="EYI59" s="144"/>
      <c r="EYJ59" s="144"/>
      <c r="EYK59" s="144"/>
      <c r="EYL59" s="144"/>
      <c r="EYM59" s="144"/>
      <c r="EYN59" s="144"/>
      <c r="EYO59" s="144"/>
      <c r="EYP59" s="144"/>
      <c r="EYQ59" s="144"/>
      <c r="EYR59" s="144"/>
      <c r="EYS59" s="144"/>
      <c r="EYT59" s="144"/>
      <c r="EYU59" s="144"/>
      <c r="EYV59" s="144"/>
      <c r="EYW59" s="144"/>
      <c r="EYX59" s="144"/>
      <c r="EYY59" s="144"/>
      <c r="EYZ59" s="144"/>
      <c r="EZA59" s="144"/>
      <c r="EZB59" s="144"/>
      <c r="EZC59" s="144"/>
      <c r="EZD59" s="144"/>
      <c r="EZE59" s="144"/>
      <c r="EZF59" s="144"/>
      <c r="EZG59" s="144"/>
      <c r="EZH59" s="144"/>
      <c r="EZI59" s="144"/>
      <c r="EZJ59" s="144"/>
      <c r="EZK59" s="144"/>
      <c r="EZL59" s="144"/>
      <c r="EZM59" s="144"/>
      <c r="EZN59" s="144"/>
      <c r="EZO59" s="144"/>
      <c r="EZP59" s="144"/>
      <c r="EZQ59" s="144"/>
      <c r="EZR59" s="144"/>
      <c r="EZS59" s="144"/>
      <c r="EZT59" s="144"/>
      <c r="EZU59" s="144"/>
      <c r="EZV59" s="144"/>
      <c r="EZW59" s="144"/>
      <c r="EZX59" s="144"/>
      <c r="EZY59" s="144"/>
      <c r="EZZ59" s="144"/>
      <c r="FAA59" s="144"/>
      <c r="FAB59" s="144"/>
      <c r="FAC59" s="144"/>
      <c r="FAD59" s="144"/>
      <c r="FAE59" s="144"/>
      <c r="FAF59" s="144"/>
      <c r="FAG59" s="144"/>
      <c r="FAH59" s="144"/>
      <c r="FAI59" s="144"/>
      <c r="FAJ59" s="144"/>
      <c r="FAK59" s="144"/>
      <c r="FAL59" s="144"/>
      <c r="FAM59" s="144"/>
      <c r="FAN59" s="144"/>
      <c r="FAO59" s="144"/>
      <c r="FAP59" s="144"/>
      <c r="FAQ59" s="144"/>
      <c r="FAR59" s="144"/>
      <c r="FAS59" s="144"/>
      <c r="FAT59" s="144"/>
      <c r="FAU59" s="144"/>
      <c r="FAV59" s="144"/>
      <c r="FAW59" s="144"/>
      <c r="FAX59" s="144"/>
      <c r="FAY59" s="144"/>
      <c r="FAZ59" s="144"/>
      <c r="FBA59" s="144"/>
      <c r="FBB59" s="144"/>
      <c r="FBC59" s="144"/>
      <c r="FBD59" s="144"/>
      <c r="FBE59" s="144"/>
      <c r="FBF59" s="144"/>
      <c r="FBG59" s="144"/>
      <c r="FBH59" s="144"/>
      <c r="FBI59" s="144"/>
      <c r="FBJ59" s="144"/>
      <c r="FBK59" s="144"/>
      <c r="FBL59" s="144"/>
      <c r="FBM59" s="144"/>
      <c r="FBN59" s="144"/>
      <c r="FBO59" s="144"/>
      <c r="FBP59" s="144"/>
      <c r="FBQ59" s="144"/>
      <c r="FBR59" s="144"/>
      <c r="FBS59" s="144"/>
      <c r="FBT59" s="144"/>
      <c r="FBU59" s="144"/>
      <c r="FBV59" s="144"/>
      <c r="FBW59" s="144"/>
      <c r="FBX59" s="144"/>
      <c r="FBY59" s="144"/>
      <c r="FBZ59" s="144"/>
      <c r="FCA59" s="144"/>
      <c r="FCB59" s="144"/>
      <c r="FCC59" s="144"/>
      <c r="FCD59" s="144"/>
      <c r="FCE59" s="144"/>
      <c r="FCF59" s="144"/>
      <c r="FCG59" s="144"/>
      <c r="FCH59" s="144"/>
      <c r="FCI59" s="144"/>
      <c r="FCJ59" s="144"/>
      <c r="FCK59" s="144"/>
      <c r="FCL59" s="144"/>
      <c r="FCM59" s="144"/>
      <c r="FCN59" s="144"/>
      <c r="FCO59" s="144"/>
      <c r="FCP59" s="144"/>
      <c r="FCQ59" s="144"/>
      <c r="FCR59" s="144"/>
      <c r="FCS59" s="144"/>
      <c r="FCT59" s="144"/>
      <c r="FCU59" s="144"/>
      <c r="FCV59" s="144"/>
      <c r="FCW59" s="144"/>
      <c r="FCX59" s="144"/>
      <c r="FCY59" s="144"/>
      <c r="FCZ59" s="144"/>
      <c r="FDA59" s="144"/>
      <c r="FDB59" s="144"/>
      <c r="FDC59" s="144"/>
      <c r="FDD59" s="144"/>
      <c r="FDE59" s="144"/>
      <c r="FDF59" s="144"/>
      <c r="FDG59" s="144"/>
      <c r="FDH59" s="144"/>
      <c r="FDI59" s="144"/>
      <c r="FDJ59" s="144"/>
      <c r="FDK59" s="144"/>
      <c r="FDL59" s="144"/>
      <c r="FDM59" s="144"/>
      <c r="FDN59" s="144"/>
      <c r="FDO59" s="144"/>
      <c r="FDP59" s="144"/>
      <c r="FDQ59" s="144"/>
      <c r="FDR59" s="144"/>
      <c r="FDS59" s="144"/>
      <c r="FDT59" s="144"/>
      <c r="FDU59" s="144"/>
      <c r="FDV59" s="144"/>
      <c r="FDW59" s="144"/>
      <c r="FDX59" s="144"/>
      <c r="FDY59" s="144"/>
      <c r="FDZ59" s="144"/>
      <c r="FEA59" s="144"/>
      <c r="FEB59" s="144"/>
      <c r="FEC59" s="144"/>
      <c r="FED59" s="144"/>
      <c r="FEE59" s="144"/>
      <c r="FEF59" s="144"/>
      <c r="FEG59" s="144"/>
      <c r="FEH59" s="144"/>
      <c r="FEI59" s="144"/>
      <c r="FEJ59" s="144"/>
      <c r="FEK59" s="144"/>
      <c r="FEL59" s="144"/>
      <c r="FEM59" s="144"/>
      <c r="FEN59" s="144"/>
      <c r="FEO59" s="144"/>
      <c r="FEP59" s="144"/>
      <c r="FEQ59" s="144"/>
      <c r="FER59" s="144"/>
      <c r="FES59" s="144"/>
      <c r="FET59" s="144"/>
      <c r="FEU59" s="144"/>
      <c r="FEV59" s="144"/>
      <c r="FEW59" s="144"/>
      <c r="FEX59" s="144"/>
      <c r="FEY59" s="144"/>
      <c r="FEZ59" s="144"/>
      <c r="FFA59" s="144"/>
      <c r="FFB59" s="144"/>
      <c r="FFC59" s="144"/>
      <c r="FFD59" s="144"/>
      <c r="FFE59" s="144"/>
      <c r="FFF59" s="144"/>
      <c r="FFG59" s="144"/>
      <c r="FFH59" s="144"/>
      <c r="FFI59" s="144"/>
      <c r="FFJ59" s="144"/>
      <c r="FFK59" s="144"/>
      <c r="FFL59" s="144"/>
      <c r="FFM59" s="144"/>
      <c r="FFN59" s="144"/>
      <c r="FFO59" s="144"/>
      <c r="FFP59" s="144"/>
      <c r="FFQ59" s="144"/>
      <c r="FFR59" s="144"/>
      <c r="FFS59" s="144"/>
      <c r="FFT59" s="144"/>
      <c r="FFU59" s="144"/>
      <c r="FFV59" s="144"/>
      <c r="FFW59" s="144"/>
      <c r="FFX59" s="144"/>
      <c r="FFY59" s="144"/>
      <c r="FFZ59" s="144"/>
      <c r="FGA59" s="144"/>
      <c r="FGB59" s="144"/>
      <c r="FGC59" s="144"/>
      <c r="FGD59" s="144"/>
      <c r="FGE59" s="144"/>
      <c r="FGF59" s="144"/>
      <c r="FGG59" s="144"/>
      <c r="FGH59" s="144"/>
      <c r="FGI59" s="144"/>
      <c r="FGJ59" s="144"/>
      <c r="FGK59" s="144"/>
      <c r="FGL59" s="144"/>
      <c r="FGM59" s="144"/>
      <c r="FGN59" s="144"/>
      <c r="FGO59" s="144"/>
      <c r="FGP59" s="144"/>
      <c r="FGQ59" s="144"/>
      <c r="FGR59" s="144"/>
      <c r="FGS59" s="144"/>
      <c r="FGT59" s="144"/>
      <c r="FGU59" s="144"/>
      <c r="FGV59" s="144"/>
      <c r="FGW59" s="144"/>
      <c r="FGX59" s="144"/>
      <c r="FGY59" s="144"/>
      <c r="FGZ59" s="144"/>
      <c r="FHA59" s="144"/>
      <c r="FHB59" s="144"/>
      <c r="FHC59" s="144"/>
      <c r="FHD59" s="144"/>
      <c r="FHE59" s="144"/>
      <c r="FHF59" s="144"/>
      <c r="FHG59" s="144"/>
      <c r="FHH59" s="144"/>
      <c r="FHI59" s="144"/>
      <c r="FHJ59" s="144"/>
      <c r="FHK59" s="144"/>
      <c r="FHL59" s="144"/>
      <c r="FHM59" s="144"/>
      <c r="FHN59" s="144"/>
      <c r="FHO59" s="144"/>
      <c r="FHP59" s="144"/>
      <c r="FHQ59" s="144"/>
      <c r="FHR59" s="144"/>
      <c r="FHS59" s="144"/>
      <c r="FHT59" s="144"/>
      <c r="FHU59" s="144"/>
      <c r="FHV59" s="144"/>
      <c r="FHW59" s="144"/>
      <c r="FHX59" s="144"/>
      <c r="FHY59" s="144"/>
      <c r="FHZ59" s="144"/>
      <c r="FIA59" s="144"/>
      <c r="FIB59" s="144"/>
      <c r="FIC59" s="144"/>
      <c r="FID59" s="144"/>
      <c r="FIE59" s="144"/>
      <c r="FIF59" s="144"/>
      <c r="FIG59" s="144"/>
      <c r="FIH59" s="144"/>
      <c r="FII59" s="144"/>
      <c r="FIJ59" s="144"/>
      <c r="FIK59" s="144"/>
      <c r="FIL59" s="144"/>
      <c r="FIM59" s="144"/>
      <c r="FIN59" s="144"/>
      <c r="FIO59" s="144"/>
      <c r="FIP59" s="144"/>
      <c r="FIQ59" s="144"/>
      <c r="FIR59" s="144"/>
      <c r="FIS59" s="144"/>
      <c r="FIT59" s="144"/>
      <c r="FIU59" s="144"/>
      <c r="FIV59" s="144"/>
      <c r="FIW59" s="144"/>
      <c r="FIX59" s="144"/>
      <c r="FIY59" s="144"/>
      <c r="FIZ59" s="144"/>
      <c r="FJA59" s="144"/>
      <c r="FJB59" s="144"/>
      <c r="FJC59" s="144"/>
      <c r="FJD59" s="144"/>
      <c r="FJE59" s="144"/>
      <c r="FJF59" s="144"/>
      <c r="FJG59" s="144"/>
      <c r="FJH59" s="144"/>
      <c r="FJI59" s="144"/>
      <c r="FJJ59" s="144"/>
      <c r="FJK59" s="144"/>
      <c r="FJL59" s="144"/>
      <c r="FJM59" s="144"/>
      <c r="FJN59" s="144"/>
      <c r="FJO59" s="144"/>
      <c r="FJP59" s="144"/>
      <c r="FJQ59" s="144"/>
      <c r="FJR59" s="144"/>
      <c r="FJS59" s="144"/>
      <c r="FJT59" s="144"/>
      <c r="FJU59" s="144"/>
      <c r="FJV59" s="144"/>
      <c r="FJW59" s="144"/>
      <c r="FJX59" s="144"/>
      <c r="FJY59" s="144"/>
      <c r="FJZ59" s="144"/>
      <c r="FKA59" s="144"/>
      <c r="FKB59" s="144"/>
      <c r="FKC59" s="144"/>
      <c r="FKD59" s="144"/>
      <c r="FKE59" s="144"/>
      <c r="FKF59" s="144"/>
      <c r="FKG59" s="144"/>
      <c r="FKH59" s="144"/>
      <c r="FKI59" s="144"/>
      <c r="FKJ59" s="144"/>
      <c r="FKK59" s="144"/>
      <c r="FKL59" s="144"/>
      <c r="FKM59" s="144"/>
      <c r="FKN59" s="144"/>
      <c r="FKO59" s="144"/>
      <c r="FKP59" s="144"/>
      <c r="FKQ59" s="144"/>
      <c r="FKR59" s="144"/>
      <c r="FKS59" s="144"/>
      <c r="FKT59" s="144"/>
      <c r="FKU59" s="144"/>
      <c r="FKV59" s="144"/>
      <c r="FKW59" s="144"/>
      <c r="FKX59" s="144"/>
      <c r="FKY59" s="144"/>
      <c r="FKZ59" s="144"/>
      <c r="FLA59" s="144"/>
      <c r="FLB59" s="144"/>
      <c r="FLC59" s="144"/>
      <c r="FLD59" s="144"/>
      <c r="FLE59" s="144"/>
      <c r="FLF59" s="144"/>
      <c r="FLG59" s="144"/>
      <c r="FLH59" s="144"/>
      <c r="FLI59" s="144"/>
      <c r="FLJ59" s="144"/>
      <c r="FLK59" s="144"/>
      <c r="FLL59" s="144"/>
      <c r="FLM59" s="144"/>
      <c r="FLN59" s="144"/>
      <c r="FLO59" s="144"/>
      <c r="FLP59" s="144"/>
      <c r="FLQ59" s="144"/>
      <c r="FLR59" s="144"/>
      <c r="FLS59" s="144"/>
      <c r="FLT59" s="144"/>
      <c r="FLU59" s="144"/>
      <c r="FLV59" s="144"/>
      <c r="FLW59" s="144"/>
      <c r="FLX59" s="144"/>
      <c r="FLY59" s="144"/>
      <c r="FLZ59" s="144"/>
      <c r="FMA59" s="144"/>
      <c r="FMB59" s="144"/>
      <c r="FMC59" s="144"/>
      <c r="FMD59" s="144"/>
      <c r="FME59" s="144"/>
      <c r="FMF59" s="144"/>
      <c r="FMG59" s="144"/>
      <c r="FMH59" s="144"/>
      <c r="FMI59" s="144"/>
      <c r="FMJ59" s="144"/>
      <c r="FMK59" s="144"/>
      <c r="FML59" s="144"/>
      <c r="FMM59" s="144"/>
      <c r="FMN59" s="144"/>
      <c r="FMO59" s="144"/>
      <c r="FMP59" s="144"/>
      <c r="FMQ59" s="144"/>
      <c r="FMR59" s="144"/>
      <c r="FMS59" s="144"/>
      <c r="FMT59" s="144"/>
      <c r="FMU59" s="144"/>
      <c r="FMV59" s="144"/>
      <c r="FMW59" s="144"/>
      <c r="FMX59" s="144"/>
      <c r="FMY59" s="144"/>
      <c r="FMZ59" s="144"/>
      <c r="FNA59" s="144"/>
      <c r="FNB59" s="144"/>
      <c r="FNC59" s="144"/>
      <c r="FND59" s="144"/>
      <c r="FNE59" s="144"/>
      <c r="FNF59" s="144"/>
      <c r="FNG59" s="144"/>
      <c r="FNH59" s="144"/>
      <c r="FNI59" s="144"/>
      <c r="FNJ59" s="144"/>
      <c r="FNK59" s="144"/>
      <c r="FNL59" s="144"/>
      <c r="FNM59" s="144"/>
      <c r="FNN59" s="144"/>
      <c r="FNO59" s="144"/>
      <c r="FNP59" s="144"/>
      <c r="FNQ59" s="144"/>
      <c r="FNR59" s="144"/>
      <c r="FNS59" s="144"/>
      <c r="FNT59" s="144"/>
      <c r="FNU59" s="144"/>
      <c r="FNV59" s="144"/>
      <c r="FNW59" s="144"/>
      <c r="FNX59" s="144"/>
      <c r="FNY59" s="144"/>
      <c r="FNZ59" s="144"/>
      <c r="FOA59" s="144"/>
      <c r="FOB59" s="144"/>
      <c r="FOC59" s="144"/>
      <c r="FOD59" s="144"/>
      <c r="FOE59" s="144"/>
      <c r="FOF59" s="144"/>
      <c r="FOG59" s="144"/>
      <c r="FOH59" s="144"/>
      <c r="FOI59" s="144"/>
      <c r="FOJ59" s="144"/>
      <c r="FOK59" s="144"/>
      <c r="FOL59" s="144"/>
      <c r="FOM59" s="144"/>
      <c r="FON59" s="144"/>
      <c r="FOO59" s="144"/>
      <c r="FOP59" s="144"/>
      <c r="FOQ59" s="144"/>
      <c r="FOR59" s="144"/>
      <c r="FOS59" s="144"/>
      <c r="FOT59" s="144"/>
      <c r="FOU59" s="144"/>
      <c r="FOV59" s="144"/>
      <c r="FOW59" s="144"/>
      <c r="FOX59" s="144"/>
      <c r="FOY59" s="144"/>
      <c r="FOZ59" s="144"/>
      <c r="FPA59" s="144"/>
      <c r="FPB59" s="144"/>
      <c r="FPC59" s="144"/>
      <c r="FPD59" s="144"/>
      <c r="FPE59" s="144"/>
      <c r="FPF59" s="144"/>
      <c r="FPG59" s="144"/>
      <c r="FPH59" s="144"/>
      <c r="FPI59" s="144"/>
      <c r="FPJ59" s="144"/>
      <c r="FPK59" s="144"/>
      <c r="FPL59" s="144"/>
      <c r="FPM59" s="144"/>
      <c r="FPN59" s="144"/>
      <c r="FPO59" s="144"/>
      <c r="FPP59" s="144"/>
      <c r="FPQ59" s="144"/>
      <c r="FPR59" s="144"/>
      <c r="FPS59" s="144"/>
      <c r="FPT59" s="144"/>
      <c r="FPU59" s="144"/>
      <c r="FPV59" s="144"/>
      <c r="FPW59" s="144"/>
      <c r="FPX59" s="144"/>
      <c r="FPY59" s="144"/>
      <c r="FPZ59" s="144"/>
      <c r="FQA59" s="144"/>
      <c r="FQB59" s="144"/>
      <c r="FQC59" s="144"/>
      <c r="FQD59" s="144"/>
      <c r="FQE59" s="144"/>
      <c r="FQF59" s="144"/>
      <c r="FQG59" s="144"/>
      <c r="FQH59" s="144"/>
      <c r="FQI59" s="144"/>
      <c r="FQJ59" s="144"/>
      <c r="FQK59" s="144"/>
      <c r="FQL59" s="144"/>
      <c r="FQM59" s="144"/>
      <c r="FQN59" s="144"/>
      <c r="FQO59" s="144"/>
      <c r="FQP59" s="144"/>
      <c r="FQQ59" s="144"/>
      <c r="FQR59" s="144"/>
      <c r="FQS59" s="144"/>
      <c r="FQT59" s="144"/>
      <c r="FQU59" s="144"/>
      <c r="FQV59" s="144"/>
      <c r="FQW59" s="144"/>
      <c r="FQX59" s="144"/>
      <c r="FQY59" s="144"/>
      <c r="FQZ59" s="144"/>
      <c r="FRA59" s="144"/>
      <c r="FRB59" s="144"/>
      <c r="FRC59" s="144"/>
      <c r="FRD59" s="144"/>
      <c r="FRE59" s="144"/>
      <c r="FRF59" s="144"/>
      <c r="FRG59" s="144"/>
      <c r="FRH59" s="144"/>
      <c r="FRI59" s="144"/>
      <c r="FRJ59" s="144"/>
      <c r="FRK59" s="144"/>
      <c r="FRL59" s="144"/>
      <c r="FRM59" s="144"/>
      <c r="FRN59" s="144"/>
      <c r="FRO59" s="144"/>
      <c r="FRP59" s="144"/>
      <c r="FRQ59" s="144"/>
      <c r="FRR59" s="144"/>
      <c r="FRS59" s="144"/>
      <c r="FRT59" s="144"/>
      <c r="FRU59" s="144"/>
      <c r="FRV59" s="144"/>
      <c r="FRW59" s="144"/>
      <c r="FRX59" s="144"/>
      <c r="FRY59" s="144"/>
      <c r="FRZ59" s="144"/>
      <c r="FSA59" s="144"/>
      <c r="FSB59" s="144"/>
      <c r="FSC59" s="144"/>
      <c r="FSD59" s="144"/>
      <c r="FSE59" s="144"/>
      <c r="FSF59" s="144"/>
      <c r="FSG59" s="144"/>
      <c r="FSH59" s="144"/>
      <c r="FSI59" s="144"/>
      <c r="FSJ59" s="144"/>
      <c r="FSK59" s="144"/>
      <c r="FSL59" s="144"/>
      <c r="FSM59" s="144"/>
      <c r="FSN59" s="144"/>
      <c r="FSO59" s="144"/>
      <c r="FSP59" s="144"/>
      <c r="FSQ59" s="144"/>
      <c r="FSR59" s="144"/>
      <c r="FSS59" s="144"/>
      <c r="FST59" s="144"/>
      <c r="FSU59" s="144"/>
      <c r="FSV59" s="144"/>
      <c r="FSW59" s="144"/>
      <c r="FSX59" s="144"/>
      <c r="FSY59" s="144"/>
      <c r="FSZ59" s="144"/>
      <c r="FTA59" s="144"/>
      <c r="FTB59" s="144"/>
      <c r="FTC59" s="144"/>
      <c r="FTD59" s="144"/>
      <c r="FTE59" s="144"/>
      <c r="FTF59" s="144"/>
      <c r="FTG59" s="144"/>
      <c r="FTH59" s="144"/>
      <c r="FTI59" s="144"/>
      <c r="FTJ59" s="144"/>
      <c r="FTK59" s="144"/>
      <c r="FTL59" s="144"/>
      <c r="FTM59" s="144"/>
      <c r="FTN59" s="144"/>
      <c r="FTO59" s="144"/>
      <c r="FTP59" s="144"/>
      <c r="FTQ59" s="144"/>
      <c r="FTR59" s="144"/>
      <c r="FTS59" s="144"/>
      <c r="FTT59" s="144"/>
      <c r="FTU59" s="144"/>
      <c r="FTV59" s="144"/>
      <c r="FTW59" s="144"/>
      <c r="FTX59" s="144"/>
      <c r="FTY59" s="144"/>
      <c r="FTZ59" s="144"/>
      <c r="FUA59" s="144"/>
      <c r="FUB59" s="144"/>
      <c r="FUC59" s="144"/>
      <c r="FUD59" s="144"/>
      <c r="FUE59" s="144"/>
      <c r="FUF59" s="144"/>
      <c r="FUG59" s="144"/>
      <c r="FUH59" s="144"/>
      <c r="FUI59" s="144"/>
      <c r="FUJ59" s="144"/>
      <c r="FUK59" s="144"/>
      <c r="FUL59" s="144"/>
      <c r="FUM59" s="144"/>
      <c r="FUN59" s="144"/>
      <c r="FUO59" s="144"/>
      <c r="FUP59" s="144"/>
      <c r="FUQ59" s="144"/>
      <c r="FUR59" s="144"/>
      <c r="FUS59" s="144"/>
      <c r="FUT59" s="144"/>
      <c r="FUU59" s="144"/>
      <c r="FUV59" s="144"/>
      <c r="FUW59" s="144"/>
      <c r="FUX59" s="144"/>
      <c r="FUY59" s="144"/>
      <c r="FUZ59" s="144"/>
      <c r="FVA59" s="144"/>
      <c r="FVB59" s="144"/>
      <c r="FVC59" s="144"/>
      <c r="FVD59" s="144"/>
      <c r="FVE59" s="144"/>
      <c r="FVF59" s="144"/>
      <c r="FVG59" s="144"/>
      <c r="FVH59" s="144"/>
      <c r="FVI59" s="144"/>
      <c r="FVJ59" s="144"/>
      <c r="FVK59" s="144"/>
      <c r="FVL59" s="144"/>
      <c r="FVM59" s="144"/>
      <c r="FVN59" s="144"/>
      <c r="FVO59" s="144"/>
      <c r="FVP59" s="144"/>
      <c r="FVQ59" s="144"/>
      <c r="FVR59" s="144"/>
      <c r="FVS59" s="144"/>
      <c r="FVT59" s="144"/>
      <c r="FVU59" s="144"/>
      <c r="FVV59" s="144"/>
      <c r="FVW59" s="144"/>
      <c r="FVX59" s="144"/>
      <c r="FVY59" s="144"/>
      <c r="FVZ59" s="144"/>
      <c r="FWA59" s="144"/>
      <c r="FWB59" s="144"/>
      <c r="FWC59" s="144"/>
      <c r="FWD59" s="144"/>
      <c r="FWE59" s="144"/>
      <c r="FWF59" s="144"/>
      <c r="FWG59" s="144"/>
      <c r="FWH59" s="144"/>
      <c r="FWI59" s="144"/>
      <c r="FWJ59" s="144"/>
      <c r="FWK59" s="144"/>
      <c r="FWL59" s="144"/>
      <c r="FWM59" s="144"/>
      <c r="FWN59" s="144"/>
      <c r="FWO59" s="144"/>
      <c r="FWP59" s="144"/>
      <c r="FWQ59" s="144"/>
      <c r="FWR59" s="144"/>
      <c r="FWS59" s="144"/>
      <c r="FWT59" s="144"/>
      <c r="FWU59" s="144"/>
      <c r="FWV59" s="144"/>
      <c r="FWW59" s="144"/>
      <c r="FWX59" s="144"/>
      <c r="FWY59" s="144"/>
      <c r="FWZ59" s="144"/>
      <c r="FXA59" s="144"/>
      <c r="FXB59" s="144"/>
      <c r="FXC59" s="144"/>
      <c r="FXD59" s="144"/>
      <c r="FXE59" s="144"/>
      <c r="FXF59" s="144"/>
      <c r="FXG59" s="144"/>
      <c r="FXH59" s="144"/>
      <c r="FXI59" s="144"/>
      <c r="FXJ59" s="144"/>
      <c r="FXK59" s="144"/>
      <c r="FXL59" s="144"/>
      <c r="FXM59" s="144"/>
      <c r="FXN59" s="144"/>
      <c r="FXO59" s="144"/>
      <c r="FXP59" s="144"/>
      <c r="FXQ59" s="144"/>
      <c r="FXR59" s="144"/>
      <c r="FXS59" s="144"/>
      <c r="FXT59" s="144"/>
      <c r="FXU59" s="144"/>
      <c r="FXV59" s="144"/>
      <c r="FXW59" s="144"/>
      <c r="FXX59" s="144"/>
      <c r="FXY59" s="144"/>
      <c r="FXZ59" s="144"/>
      <c r="FYA59" s="144"/>
      <c r="FYB59" s="144"/>
      <c r="FYC59" s="144"/>
      <c r="FYD59" s="144"/>
      <c r="FYE59" s="144"/>
      <c r="FYF59" s="144"/>
      <c r="FYG59" s="144"/>
      <c r="FYH59" s="144"/>
      <c r="FYI59" s="144"/>
      <c r="FYJ59" s="144"/>
      <c r="FYK59" s="144"/>
      <c r="FYL59" s="144"/>
      <c r="FYM59" s="144"/>
      <c r="FYN59" s="144"/>
      <c r="FYO59" s="144"/>
      <c r="FYP59" s="144"/>
      <c r="FYQ59" s="144"/>
      <c r="FYR59" s="144"/>
      <c r="FYS59" s="144"/>
      <c r="FYT59" s="144"/>
      <c r="FYU59" s="144"/>
      <c r="FYV59" s="144"/>
      <c r="FYW59" s="144"/>
      <c r="FYX59" s="144"/>
      <c r="FYY59" s="144"/>
      <c r="FYZ59" s="144"/>
      <c r="FZA59" s="144"/>
      <c r="FZB59" s="144"/>
      <c r="FZC59" s="144"/>
      <c r="FZD59" s="144"/>
      <c r="FZE59" s="144"/>
      <c r="FZF59" s="144"/>
      <c r="FZG59" s="144"/>
      <c r="FZH59" s="144"/>
      <c r="FZI59" s="144"/>
      <c r="FZJ59" s="144"/>
      <c r="FZK59" s="144"/>
      <c r="FZL59" s="144"/>
      <c r="FZM59" s="144"/>
      <c r="FZN59" s="144"/>
      <c r="FZO59" s="144"/>
      <c r="FZP59" s="144"/>
      <c r="FZQ59" s="144"/>
      <c r="FZR59" s="144"/>
      <c r="FZS59" s="144"/>
      <c r="FZT59" s="144"/>
      <c r="FZU59" s="144"/>
      <c r="FZV59" s="144"/>
      <c r="FZW59" s="144"/>
      <c r="FZX59" s="144"/>
      <c r="FZY59" s="144"/>
      <c r="FZZ59" s="144"/>
      <c r="GAA59" s="144"/>
      <c r="GAB59" s="144"/>
      <c r="GAC59" s="144"/>
      <c r="GAD59" s="144"/>
      <c r="GAE59" s="144"/>
      <c r="GAF59" s="144"/>
      <c r="GAG59" s="144"/>
      <c r="GAH59" s="144"/>
      <c r="GAI59" s="144"/>
      <c r="GAJ59" s="144"/>
      <c r="GAK59" s="144"/>
      <c r="GAL59" s="144"/>
      <c r="GAM59" s="144"/>
      <c r="GAN59" s="144"/>
      <c r="GAO59" s="144"/>
      <c r="GAP59" s="144"/>
      <c r="GAQ59" s="144"/>
      <c r="GAR59" s="144"/>
      <c r="GAS59" s="144"/>
      <c r="GAT59" s="144"/>
      <c r="GAU59" s="144"/>
      <c r="GAV59" s="144"/>
      <c r="GAW59" s="144"/>
      <c r="GAX59" s="144"/>
      <c r="GAY59" s="144"/>
      <c r="GAZ59" s="144"/>
      <c r="GBA59" s="144"/>
      <c r="GBB59" s="144"/>
      <c r="GBC59" s="144"/>
      <c r="GBD59" s="144"/>
      <c r="GBE59" s="144"/>
      <c r="GBF59" s="144"/>
      <c r="GBG59" s="144"/>
      <c r="GBH59" s="144"/>
      <c r="GBI59" s="144"/>
      <c r="GBJ59" s="144"/>
      <c r="GBK59" s="144"/>
      <c r="GBL59" s="144"/>
      <c r="GBM59" s="144"/>
      <c r="GBN59" s="144"/>
      <c r="GBO59" s="144"/>
      <c r="GBP59" s="144"/>
      <c r="GBQ59" s="144"/>
      <c r="GBR59" s="144"/>
      <c r="GBS59" s="144"/>
      <c r="GBT59" s="144"/>
      <c r="GBU59" s="144"/>
      <c r="GBV59" s="144"/>
      <c r="GBW59" s="144"/>
      <c r="GBX59" s="144"/>
      <c r="GBY59" s="144"/>
      <c r="GBZ59" s="144"/>
      <c r="GCA59" s="144"/>
      <c r="GCB59" s="144"/>
      <c r="GCC59" s="144"/>
      <c r="GCD59" s="144"/>
      <c r="GCE59" s="144"/>
      <c r="GCF59" s="144"/>
      <c r="GCG59" s="144"/>
      <c r="GCH59" s="144"/>
      <c r="GCI59" s="144"/>
      <c r="GCJ59" s="144"/>
      <c r="GCK59" s="144"/>
      <c r="GCL59" s="144"/>
      <c r="GCM59" s="144"/>
      <c r="GCN59" s="144"/>
      <c r="GCO59" s="144"/>
      <c r="GCP59" s="144"/>
      <c r="GCQ59" s="144"/>
      <c r="GCR59" s="144"/>
      <c r="GCS59" s="144"/>
      <c r="GCT59" s="144"/>
      <c r="GCU59" s="144"/>
      <c r="GCV59" s="144"/>
      <c r="GCW59" s="144"/>
      <c r="GCX59" s="144"/>
      <c r="GCY59" s="144"/>
      <c r="GCZ59" s="144"/>
      <c r="GDA59" s="144"/>
      <c r="GDB59" s="144"/>
      <c r="GDC59" s="144"/>
      <c r="GDD59" s="144"/>
      <c r="GDE59" s="144"/>
      <c r="GDF59" s="144"/>
      <c r="GDG59" s="144"/>
      <c r="GDH59" s="144"/>
      <c r="GDI59" s="144"/>
      <c r="GDJ59" s="144"/>
      <c r="GDK59" s="144"/>
      <c r="GDL59" s="144"/>
      <c r="GDM59" s="144"/>
      <c r="GDN59" s="144"/>
      <c r="GDO59" s="144"/>
      <c r="GDP59" s="144"/>
      <c r="GDQ59" s="144"/>
      <c r="GDR59" s="144"/>
      <c r="GDS59" s="144"/>
      <c r="GDT59" s="144"/>
      <c r="GDU59" s="144"/>
      <c r="GDV59" s="144"/>
      <c r="GDW59" s="144"/>
      <c r="GDX59" s="144"/>
      <c r="GDY59" s="144"/>
      <c r="GDZ59" s="144"/>
      <c r="GEA59" s="144"/>
      <c r="GEB59" s="144"/>
      <c r="GEC59" s="144"/>
      <c r="GED59" s="144"/>
      <c r="GEE59" s="144"/>
      <c r="GEF59" s="144"/>
      <c r="GEG59" s="144"/>
      <c r="GEH59" s="144"/>
      <c r="GEI59" s="144"/>
      <c r="GEJ59" s="144"/>
      <c r="GEK59" s="144"/>
      <c r="GEL59" s="144"/>
      <c r="GEM59" s="144"/>
      <c r="GEN59" s="144"/>
      <c r="GEO59" s="144"/>
      <c r="GEP59" s="144"/>
      <c r="GEQ59" s="144"/>
      <c r="GER59" s="144"/>
      <c r="GES59" s="144"/>
      <c r="GET59" s="144"/>
      <c r="GEU59" s="144"/>
      <c r="GEV59" s="144"/>
      <c r="GEW59" s="144"/>
      <c r="GEX59" s="144"/>
      <c r="GEY59" s="144"/>
      <c r="GEZ59" s="144"/>
      <c r="GFA59" s="144"/>
      <c r="GFB59" s="144"/>
      <c r="GFC59" s="144"/>
      <c r="GFD59" s="144"/>
      <c r="GFE59" s="144"/>
      <c r="GFF59" s="144"/>
      <c r="GFG59" s="144"/>
      <c r="GFH59" s="144"/>
      <c r="GFI59" s="144"/>
      <c r="GFJ59" s="144"/>
      <c r="GFK59" s="144"/>
      <c r="GFL59" s="144"/>
      <c r="GFM59" s="144"/>
      <c r="GFN59" s="144"/>
      <c r="GFO59" s="144"/>
      <c r="GFP59" s="144"/>
      <c r="GFQ59" s="144"/>
      <c r="GFR59" s="144"/>
      <c r="GFS59" s="144"/>
      <c r="GFT59" s="144"/>
      <c r="GFU59" s="144"/>
      <c r="GFV59" s="144"/>
      <c r="GFW59" s="144"/>
      <c r="GFX59" s="144"/>
      <c r="GFY59" s="144"/>
      <c r="GFZ59" s="144"/>
      <c r="GGA59" s="144"/>
      <c r="GGB59" s="144"/>
      <c r="GGC59" s="144"/>
      <c r="GGD59" s="144"/>
      <c r="GGE59" s="144"/>
      <c r="GGF59" s="144"/>
      <c r="GGG59" s="144"/>
      <c r="GGH59" s="144"/>
      <c r="GGI59" s="144"/>
      <c r="GGJ59" s="144"/>
      <c r="GGK59" s="144"/>
      <c r="GGL59" s="144"/>
      <c r="GGM59" s="144"/>
      <c r="GGN59" s="144"/>
      <c r="GGO59" s="144"/>
      <c r="GGP59" s="144"/>
      <c r="GGQ59" s="144"/>
      <c r="GGR59" s="144"/>
      <c r="GGS59" s="144"/>
      <c r="GGT59" s="144"/>
      <c r="GGU59" s="144"/>
      <c r="GGV59" s="144"/>
      <c r="GGW59" s="144"/>
      <c r="GGX59" s="144"/>
      <c r="GGY59" s="144"/>
      <c r="GGZ59" s="144"/>
      <c r="GHA59" s="144"/>
      <c r="GHB59" s="144"/>
      <c r="GHC59" s="144"/>
      <c r="GHD59" s="144"/>
      <c r="GHE59" s="144"/>
      <c r="GHF59" s="144"/>
      <c r="GHG59" s="144"/>
      <c r="GHH59" s="144"/>
      <c r="GHI59" s="144"/>
      <c r="GHJ59" s="144"/>
      <c r="GHK59" s="144"/>
      <c r="GHL59" s="144"/>
      <c r="GHM59" s="144"/>
      <c r="GHN59" s="144"/>
      <c r="GHO59" s="144"/>
      <c r="GHP59" s="144"/>
      <c r="GHQ59" s="144"/>
      <c r="GHR59" s="144"/>
      <c r="GHS59" s="144"/>
      <c r="GHT59" s="144"/>
      <c r="GHU59" s="144"/>
      <c r="GHV59" s="144"/>
      <c r="GHW59" s="144"/>
      <c r="GHX59" s="144"/>
      <c r="GHY59" s="144"/>
      <c r="GHZ59" s="144"/>
      <c r="GIA59" s="144"/>
      <c r="GIB59" s="144"/>
      <c r="GIC59" s="144"/>
      <c r="GID59" s="144"/>
      <c r="GIE59" s="144"/>
      <c r="GIF59" s="144"/>
      <c r="GIG59" s="144"/>
      <c r="GIH59" s="144"/>
      <c r="GII59" s="144"/>
      <c r="GIJ59" s="144"/>
      <c r="GIK59" s="144"/>
      <c r="GIL59" s="144"/>
      <c r="GIM59" s="144"/>
      <c r="GIN59" s="144"/>
      <c r="GIO59" s="144"/>
      <c r="GIP59" s="144"/>
      <c r="GIQ59" s="144"/>
      <c r="GIR59" s="144"/>
      <c r="GIS59" s="144"/>
      <c r="GIT59" s="144"/>
      <c r="GIU59" s="144"/>
      <c r="GIV59" s="144"/>
      <c r="GIW59" s="144"/>
      <c r="GIX59" s="144"/>
      <c r="GIY59" s="144"/>
      <c r="GIZ59" s="144"/>
      <c r="GJA59" s="144"/>
      <c r="GJB59" s="144"/>
      <c r="GJC59" s="144"/>
      <c r="GJD59" s="144"/>
      <c r="GJE59" s="144"/>
      <c r="GJF59" s="144"/>
      <c r="GJG59" s="144"/>
      <c r="GJH59" s="144"/>
      <c r="GJI59" s="144"/>
      <c r="GJJ59" s="144"/>
      <c r="GJK59" s="144"/>
      <c r="GJL59" s="144"/>
      <c r="GJM59" s="144"/>
      <c r="GJN59" s="144"/>
      <c r="GJO59" s="144"/>
      <c r="GJP59" s="144"/>
      <c r="GJQ59" s="144"/>
      <c r="GJR59" s="144"/>
      <c r="GJS59" s="144"/>
      <c r="GJT59" s="144"/>
      <c r="GJU59" s="144"/>
      <c r="GJV59" s="144"/>
      <c r="GJW59" s="144"/>
      <c r="GJX59" s="144"/>
      <c r="GJY59" s="144"/>
      <c r="GJZ59" s="144"/>
      <c r="GKA59" s="144"/>
      <c r="GKB59" s="144"/>
      <c r="GKC59" s="144"/>
      <c r="GKD59" s="144"/>
      <c r="GKE59" s="144"/>
      <c r="GKF59" s="144"/>
      <c r="GKG59" s="144"/>
      <c r="GKH59" s="144"/>
      <c r="GKI59" s="144"/>
      <c r="GKJ59" s="144"/>
      <c r="GKK59" s="144"/>
      <c r="GKL59" s="144"/>
      <c r="GKM59" s="144"/>
      <c r="GKN59" s="144"/>
      <c r="GKO59" s="144"/>
      <c r="GKP59" s="144"/>
      <c r="GKQ59" s="144"/>
      <c r="GKR59" s="144"/>
      <c r="GKS59" s="144"/>
      <c r="GKT59" s="144"/>
      <c r="GKU59" s="144"/>
      <c r="GKV59" s="144"/>
      <c r="GKW59" s="144"/>
      <c r="GKX59" s="144"/>
      <c r="GKY59" s="144"/>
      <c r="GKZ59" s="144"/>
      <c r="GLA59" s="144"/>
      <c r="GLB59" s="144"/>
      <c r="GLC59" s="144"/>
      <c r="GLD59" s="144"/>
      <c r="GLE59" s="144"/>
      <c r="GLF59" s="144"/>
      <c r="GLG59" s="144"/>
      <c r="GLH59" s="144"/>
      <c r="GLI59" s="144"/>
      <c r="GLJ59" s="144"/>
      <c r="GLK59" s="144"/>
      <c r="GLL59" s="144"/>
      <c r="GLM59" s="144"/>
      <c r="GLN59" s="144"/>
      <c r="GLO59" s="144"/>
      <c r="GLP59" s="144"/>
      <c r="GLQ59" s="144"/>
      <c r="GLR59" s="144"/>
      <c r="GLS59" s="144"/>
      <c r="GLT59" s="144"/>
      <c r="GLU59" s="144"/>
      <c r="GLV59" s="144"/>
      <c r="GLW59" s="144"/>
      <c r="GLX59" s="144"/>
      <c r="GLY59" s="144"/>
      <c r="GLZ59" s="144"/>
      <c r="GMA59" s="144"/>
      <c r="GMB59" s="144"/>
      <c r="GMC59" s="144"/>
      <c r="GMD59" s="144"/>
      <c r="GME59" s="144"/>
      <c r="GMF59" s="144"/>
      <c r="GMG59" s="144"/>
      <c r="GMH59" s="144"/>
      <c r="GMI59" s="144"/>
      <c r="GMJ59" s="144"/>
      <c r="GMK59" s="144"/>
      <c r="GML59" s="144"/>
      <c r="GMM59" s="144"/>
      <c r="GMN59" s="144"/>
      <c r="GMO59" s="144"/>
      <c r="GMP59" s="144"/>
      <c r="GMQ59" s="144"/>
      <c r="GMR59" s="144"/>
      <c r="GMS59" s="144"/>
      <c r="GMT59" s="144"/>
      <c r="GMU59" s="144"/>
      <c r="GMV59" s="144"/>
      <c r="GMW59" s="144"/>
      <c r="GMX59" s="144"/>
      <c r="GMY59" s="144"/>
      <c r="GMZ59" s="144"/>
      <c r="GNA59" s="144"/>
      <c r="GNB59" s="144"/>
      <c r="GNC59" s="144"/>
      <c r="GND59" s="144"/>
      <c r="GNE59" s="144"/>
      <c r="GNF59" s="144"/>
      <c r="GNG59" s="144"/>
      <c r="GNH59" s="144"/>
      <c r="GNI59" s="144"/>
      <c r="GNJ59" s="144"/>
      <c r="GNK59" s="144"/>
      <c r="GNL59" s="144"/>
      <c r="GNM59" s="144"/>
      <c r="GNN59" s="144"/>
      <c r="GNO59" s="144"/>
      <c r="GNP59" s="144"/>
      <c r="GNQ59" s="144"/>
      <c r="GNR59" s="144"/>
      <c r="GNS59" s="144"/>
      <c r="GNT59" s="144"/>
      <c r="GNU59" s="144"/>
      <c r="GNV59" s="144"/>
      <c r="GNW59" s="144"/>
      <c r="GNX59" s="144"/>
      <c r="GNY59" s="144"/>
      <c r="GNZ59" s="144"/>
      <c r="GOA59" s="144"/>
      <c r="GOB59" s="144"/>
      <c r="GOC59" s="144"/>
      <c r="GOD59" s="144"/>
      <c r="GOE59" s="144"/>
      <c r="GOF59" s="144"/>
      <c r="GOG59" s="144"/>
      <c r="GOH59" s="144"/>
      <c r="GOI59" s="144"/>
      <c r="GOJ59" s="144"/>
      <c r="GOK59" s="144"/>
      <c r="GOL59" s="144"/>
      <c r="GOM59" s="144"/>
      <c r="GON59" s="144"/>
      <c r="GOO59" s="144"/>
      <c r="GOP59" s="144"/>
      <c r="GOQ59" s="144"/>
      <c r="GOR59" s="144"/>
      <c r="GOS59" s="144"/>
      <c r="GOT59" s="144"/>
      <c r="GOU59" s="144"/>
      <c r="GOV59" s="144"/>
      <c r="GOW59" s="144"/>
      <c r="GOX59" s="144"/>
      <c r="GOY59" s="144"/>
      <c r="GOZ59" s="144"/>
      <c r="GPA59" s="144"/>
      <c r="GPB59" s="144"/>
      <c r="GPC59" s="144"/>
      <c r="GPD59" s="144"/>
      <c r="GPE59" s="144"/>
      <c r="GPF59" s="144"/>
      <c r="GPG59" s="144"/>
      <c r="GPH59" s="144"/>
      <c r="GPI59" s="144"/>
      <c r="GPJ59" s="144"/>
      <c r="GPK59" s="144"/>
      <c r="GPL59" s="144"/>
      <c r="GPM59" s="144"/>
      <c r="GPN59" s="144"/>
      <c r="GPO59" s="144"/>
      <c r="GPP59" s="144"/>
      <c r="GPQ59" s="144"/>
      <c r="GPR59" s="144"/>
      <c r="GPS59" s="144"/>
      <c r="GPT59" s="144"/>
      <c r="GPU59" s="144"/>
      <c r="GPV59" s="144"/>
      <c r="GPW59" s="144"/>
      <c r="GPX59" s="144"/>
      <c r="GPY59" s="144"/>
      <c r="GPZ59" s="144"/>
      <c r="GQA59" s="144"/>
      <c r="GQB59" s="144"/>
      <c r="GQC59" s="144"/>
      <c r="GQD59" s="144"/>
      <c r="GQE59" s="144"/>
      <c r="GQF59" s="144"/>
      <c r="GQG59" s="144"/>
      <c r="GQH59" s="144"/>
      <c r="GQI59" s="144"/>
      <c r="GQJ59" s="144"/>
      <c r="GQK59" s="144"/>
      <c r="GQL59" s="144"/>
      <c r="GQM59" s="144"/>
      <c r="GQN59" s="144"/>
      <c r="GQO59" s="144"/>
      <c r="GQP59" s="144"/>
      <c r="GQQ59" s="144"/>
      <c r="GQR59" s="144"/>
      <c r="GQS59" s="144"/>
      <c r="GQT59" s="144"/>
      <c r="GQU59" s="144"/>
      <c r="GQV59" s="144"/>
      <c r="GQW59" s="144"/>
      <c r="GQX59" s="144"/>
      <c r="GQY59" s="144"/>
      <c r="GQZ59" s="144"/>
      <c r="GRA59" s="144"/>
      <c r="GRB59" s="144"/>
      <c r="GRC59" s="144"/>
      <c r="GRD59" s="144"/>
      <c r="GRE59" s="144"/>
      <c r="GRF59" s="144"/>
      <c r="GRG59" s="144"/>
      <c r="GRH59" s="144"/>
      <c r="GRI59" s="144"/>
      <c r="GRJ59" s="144"/>
      <c r="GRK59" s="144"/>
      <c r="GRL59" s="144"/>
      <c r="GRM59" s="144"/>
      <c r="GRN59" s="144"/>
      <c r="GRO59" s="144"/>
      <c r="GRP59" s="144"/>
      <c r="GRQ59" s="144"/>
      <c r="GRR59" s="144"/>
      <c r="GRS59" s="144"/>
      <c r="GRT59" s="144"/>
      <c r="GRU59" s="144"/>
      <c r="GRV59" s="144"/>
      <c r="GRW59" s="144"/>
      <c r="GRX59" s="144"/>
      <c r="GRY59" s="144"/>
      <c r="GRZ59" s="144"/>
      <c r="GSA59" s="144"/>
      <c r="GSB59" s="144"/>
      <c r="GSC59" s="144"/>
      <c r="GSD59" s="144"/>
      <c r="GSE59" s="144"/>
      <c r="GSF59" s="144"/>
      <c r="GSG59" s="144"/>
      <c r="GSH59" s="144"/>
      <c r="GSI59" s="144"/>
      <c r="GSJ59" s="144"/>
      <c r="GSK59" s="144"/>
      <c r="GSL59" s="144"/>
      <c r="GSM59" s="144"/>
      <c r="GSN59" s="144"/>
      <c r="GSO59" s="144"/>
      <c r="GSP59" s="144"/>
      <c r="GSQ59" s="144"/>
      <c r="GSR59" s="144"/>
      <c r="GSS59" s="144"/>
      <c r="GST59" s="144"/>
      <c r="GSU59" s="144"/>
      <c r="GSV59" s="144"/>
      <c r="GSW59" s="144"/>
      <c r="GSX59" s="144"/>
      <c r="GSY59" s="144"/>
      <c r="GSZ59" s="144"/>
      <c r="GTA59" s="144"/>
      <c r="GTB59" s="144"/>
      <c r="GTC59" s="144"/>
      <c r="GTD59" s="144"/>
      <c r="GTE59" s="144"/>
      <c r="GTF59" s="144"/>
      <c r="GTG59" s="144"/>
      <c r="GTH59" s="144"/>
      <c r="GTI59" s="144"/>
      <c r="GTJ59" s="144"/>
      <c r="GTK59" s="144"/>
      <c r="GTL59" s="144"/>
      <c r="GTM59" s="144"/>
      <c r="GTN59" s="144"/>
      <c r="GTO59" s="144"/>
      <c r="GTP59" s="144"/>
      <c r="GTQ59" s="144"/>
      <c r="GTR59" s="144"/>
      <c r="GTS59" s="144"/>
      <c r="GTT59" s="144"/>
      <c r="GTU59" s="144"/>
      <c r="GTV59" s="144"/>
      <c r="GTW59" s="144"/>
      <c r="GTX59" s="144"/>
      <c r="GTY59" s="144"/>
      <c r="GTZ59" s="144"/>
      <c r="GUA59" s="144"/>
      <c r="GUB59" s="144"/>
      <c r="GUC59" s="144"/>
      <c r="GUD59" s="144"/>
      <c r="GUE59" s="144"/>
      <c r="GUF59" s="144"/>
      <c r="GUG59" s="144"/>
      <c r="GUH59" s="144"/>
      <c r="GUI59" s="144"/>
      <c r="GUJ59" s="144"/>
      <c r="GUK59" s="144"/>
      <c r="GUL59" s="144"/>
      <c r="GUM59" s="144"/>
      <c r="GUN59" s="144"/>
      <c r="GUO59" s="144"/>
      <c r="GUP59" s="144"/>
      <c r="GUQ59" s="144"/>
      <c r="GUR59" s="144"/>
      <c r="GUS59" s="144"/>
      <c r="GUT59" s="144"/>
      <c r="GUU59" s="144"/>
      <c r="GUV59" s="144"/>
      <c r="GUW59" s="144"/>
      <c r="GUX59" s="144"/>
      <c r="GUY59" s="144"/>
      <c r="GUZ59" s="144"/>
      <c r="GVA59" s="144"/>
      <c r="GVB59" s="144"/>
      <c r="GVC59" s="144"/>
      <c r="GVD59" s="144"/>
      <c r="GVE59" s="144"/>
      <c r="GVF59" s="144"/>
      <c r="GVG59" s="144"/>
      <c r="GVH59" s="144"/>
      <c r="GVI59" s="144"/>
      <c r="GVJ59" s="144"/>
      <c r="GVK59" s="144"/>
      <c r="GVL59" s="144"/>
      <c r="GVM59" s="144"/>
      <c r="GVN59" s="144"/>
      <c r="GVO59" s="144"/>
      <c r="GVP59" s="144"/>
      <c r="GVQ59" s="144"/>
      <c r="GVR59" s="144"/>
      <c r="GVS59" s="144"/>
      <c r="GVT59" s="144"/>
      <c r="GVU59" s="144"/>
      <c r="GVV59" s="144"/>
      <c r="GVW59" s="144"/>
      <c r="GVX59" s="144"/>
      <c r="GVY59" s="144"/>
      <c r="GVZ59" s="144"/>
      <c r="GWA59" s="144"/>
      <c r="GWB59" s="144"/>
      <c r="GWC59" s="144"/>
      <c r="GWD59" s="144"/>
      <c r="GWE59" s="144"/>
      <c r="GWF59" s="144"/>
      <c r="GWG59" s="144"/>
      <c r="GWH59" s="144"/>
      <c r="GWI59" s="144"/>
      <c r="GWJ59" s="144"/>
      <c r="GWK59" s="144"/>
      <c r="GWL59" s="144"/>
      <c r="GWM59" s="144"/>
      <c r="GWN59" s="144"/>
      <c r="GWO59" s="144"/>
      <c r="GWP59" s="144"/>
      <c r="GWQ59" s="144"/>
      <c r="GWR59" s="144"/>
      <c r="GWS59" s="144"/>
      <c r="GWT59" s="144"/>
      <c r="GWU59" s="144"/>
      <c r="GWV59" s="144"/>
      <c r="GWW59" s="144"/>
      <c r="GWX59" s="144"/>
      <c r="GWY59" s="144"/>
      <c r="GWZ59" s="144"/>
      <c r="GXA59" s="144"/>
      <c r="GXB59" s="144"/>
      <c r="GXC59" s="144"/>
      <c r="GXD59" s="144"/>
      <c r="GXE59" s="144"/>
      <c r="GXF59" s="144"/>
      <c r="GXG59" s="144"/>
      <c r="GXH59" s="144"/>
      <c r="GXI59" s="144"/>
      <c r="GXJ59" s="144"/>
      <c r="GXK59" s="144"/>
      <c r="GXL59" s="144"/>
      <c r="GXM59" s="144"/>
      <c r="GXN59" s="144"/>
      <c r="GXO59" s="144"/>
      <c r="GXP59" s="144"/>
      <c r="GXQ59" s="144"/>
      <c r="GXR59" s="144"/>
      <c r="GXS59" s="144"/>
      <c r="GXT59" s="144"/>
      <c r="GXU59" s="144"/>
      <c r="GXV59" s="144"/>
      <c r="GXW59" s="144"/>
      <c r="GXX59" s="144"/>
      <c r="GXY59" s="144"/>
      <c r="GXZ59" s="144"/>
      <c r="GYA59" s="144"/>
      <c r="GYB59" s="144"/>
      <c r="GYC59" s="144"/>
      <c r="GYD59" s="144"/>
      <c r="GYE59" s="144"/>
      <c r="GYF59" s="144"/>
      <c r="GYG59" s="144"/>
      <c r="GYH59" s="144"/>
      <c r="GYI59" s="144"/>
      <c r="GYJ59" s="144"/>
      <c r="GYK59" s="144"/>
      <c r="GYL59" s="144"/>
      <c r="GYM59" s="144"/>
      <c r="GYN59" s="144"/>
      <c r="GYO59" s="144"/>
      <c r="GYP59" s="144"/>
      <c r="GYQ59" s="144"/>
      <c r="GYR59" s="144"/>
      <c r="GYS59" s="144"/>
      <c r="GYT59" s="144"/>
      <c r="GYU59" s="144"/>
      <c r="GYV59" s="144"/>
      <c r="GYW59" s="144"/>
      <c r="GYX59" s="144"/>
      <c r="GYY59" s="144"/>
      <c r="GYZ59" s="144"/>
      <c r="GZA59" s="144"/>
      <c r="GZB59" s="144"/>
      <c r="GZC59" s="144"/>
      <c r="GZD59" s="144"/>
      <c r="GZE59" s="144"/>
      <c r="GZF59" s="144"/>
      <c r="GZG59" s="144"/>
      <c r="GZH59" s="144"/>
      <c r="GZI59" s="144"/>
      <c r="GZJ59" s="144"/>
      <c r="GZK59" s="144"/>
      <c r="GZL59" s="144"/>
      <c r="GZM59" s="144"/>
      <c r="GZN59" s="144"/>
      <c r="GZO59" s="144"/>
      <c r="GZP59" s="144"/>
      <c r="GZQ59" s="144"/>
      <c r="GZR59" s="144"/>
      <c r="GZS59" s="144"/>
      <c r="GZT59" s="144"/>
      <c r="GZU59" s="144"/>
      <c r="GZV59" s="144"/>
      <c r="GZW59" s="144"/>
      <c r="GZX59" s="144"/>
      <c r="GZY59" s="144"/>
      <c r="GZZ59" s="144"/>
      <c r="HAA59" s="144"/>
      <c r="HAB59" s="144"/>
      <c r="HAC59" s="144"/>
      <c r="HAD59" s="144"/>
      <c r="HAE59" s="144"/>
      <c r="HAF59" s="144"/>
      <c r="HAG59" s="144"/>
      <c r="HAH59" s="144"/>
      <c r="HAI59" s="144"/>
      <c r="HAJ59" s="144"/>
      <c r="HAK59" s="144"/>
      <c r="HAL59" s="144"/>
      <c r="HAM59" s="144"/>
      <c r="HAN59" s="144"/>
      <c r="HAO59" s="144"/>
      <c r="HAP59" s="144"/>
      <c r="HAQ59" s="144"/>
      <c r="HAR59" s="144"/>
      <c r="HAS59" s="144"/>
      <c r="HAT59" s="144"/>
      <c r="HAU59" s="144"/>
      <c r="HAV59" s="144"/>
      <c r="HAW59" s="144"/>
      <c r="HAX59" s="144"/>
      <c r="HAY59" s="144"/>
      <c r="HAZ59" s="144"/>
      <c r="HBA59" s="144"/>
      <c r="HBB59" s="144"/>
      <c r="HBC59" s="144"/>
      <c r="HBD59" s="144"/>
      <c r="HBE59" s="144"/>
      <c r="HBF59" s="144"/>
      <c r="HBG59" s="144"/>
      <c r="HBH59" s="144"/>
      <c r="HBI59" s="144"/>
      <c r="HBJ59" s="144"/>
      <c r="HBK59" s="144"/>
      <c r="HBL59" s="144"/>
      <c r="HBM59" s="144"/>
      <c r="HBN59" s="144"/>
      <c r="HBO59" s="144"/>
      <c r="HBP59" s="144"/>
      <c r="HBQ59" s="144"/>
      <c r="HBR59" s="144"/>
      <c r="HBS59" s="144"/>
      <c r="HBT59" s="144"/>
      <c r="HBU59" s="144"/>
      <c r="HBV59" s="144"/>
      <c r="HBW59" s="144"/>
      <c r="HBX59" s="144"/>
      <c r="HBY59" s="144"/>
      <c r="HBZ59" s="144"/>
      <c r="HCA59" s="144"/>
      <c r="HCB59" s="144"/>
      <c r="HCC59" s="144"/>
      <c r="HCD59" s="144"/>
      <c r="HCE59" s="144"/>
      <c r="HCF59" s="144"/>
      <c r="HCG59" s="144"/>
      <c r="HCH59" s="144"/>
      <c r="HCI59" s="144"/>
      <c r="HCJ59" s="144"/>
      <c r="HCK59" s="144"/>
      <c r="HCL59" s="144"/>
      <c r="HCM59" s="144"/>
      <c r="HCN59" s="144"/>
      <c r="HCO59" s="144"/>
      <c r="HCP59" s="144"/>
      <c r="HCQ59" s="144"/>
      <c r="HCR59" s="144"/>
      <c r="HCS59" s="144"/>
      <c r="HCT59" s="144"/>
      <c r="HCU59" s="144"/>
      <c r="HCV59" s="144"/>
      <c r="HCW59" s="144"/>
      <c r="HCX59" s="144"/>
      <c r="HCY59" s="144"/>
      <c r="HCZ59" s="144"/>
      <c r="HDA59" s="144"/>
      <c r="HDB59" s="144"/>
      <c r="HDC59" s="144"/>
      <c r="HDD59" s="144"/>
      <c r="HDE59" s="144"/>
      <c r="HDF59" s="144"/>
      <c r="HDG59" s="144"/>
      <c r="HDH59" s="144"/>
      <c r="HDI59" s="144"/>
      <c r="HDJ59" s="144"/>
      <c r="HDK59" s="144"/>
      <c r="HDL59" s="144"/>
      <c r="HDM59" s="144"/>
      <c r="HDN59" s="144"/>
      <c r="HDO59" s="144"/>
      <c r="HDP59" s="144"/>
      <c r="HDQ59" s="144"/>
      <c r="HDR59" s="144"/>
      <c r="HDS59" s="144"/>
      <c r="HDT59" s="144"/>
      <c r="HDU59" s="144"/>
      <c r="HDV59" s="144"/>
      <c r="HDW59" s="144"/>
      <c r="HDX59" s="144"/>
      <c r="HDY59" s="144"/>
      <c r="HDZ59" s="144"/>
      <c r="HEA59" s="144"/>
      <c r="HEB59" s="144"/>
      <c r="HEC59" s="144"/>
      <c r="HED59" s="144"/>
      <c r="HEE59" s="144"/>
      <c r="HEF59" s="144"/>
      <c r="HEG59" s="144"/>
      <c r="HEH59" s="144"/>
      <c r="HEI59" s="144"/>
      <c r="HEJ59" s="144"/>
      <c r="HEK59" s="144"/>
      <c r="HEL59" s="144"/>
      <c r="HEM59" s="144"/>
      <c r="HEN59" s="144"/>
      <c r="HEO59" s="144"/>
      <c r="HEP59" s="144"/>
      <c r="HEQ59" s="144"/>
      <c r="HER59" s="144"/>
      <c r="HES59" s="144"/>
      <c r="HET59" s="144"/>
      <c r="HEU59" s="144"/>
      <c r="HEV59" s="144"/>
      <c r="HEW59" s="144"/>
      <c r="HEX59" s="144"/>
      <c r="HEY59" s="144"/>
      <c r="HEZ59" s="144"/>
      <c r="HFA59" s="144"/>
      <c r="HFB59" s="144"/>
      <c r="HFC59" s="144"/>
      <c r="HFD59" s="144"/>
      <c r="HFE59" s="144"/>
      <c r="HFF59" s="144"/>
      <c r="HFG59" s="144"/>
      <c r="HFH59" s="144"/>
      <c r="HFI59" s="144"/>
      <c r="HFJ59" s="144"/>
      <c r="HFK59" s="144"/>
      <c r="HFL59" s="144"/>
      <c r="HFM59" s="144"/>
      <c r="HFN59" s="144"/>
      <c r="HFO59" s="144"/>
      <c r="HFP59" s="144"/>
      <c r="HFQ59" s="144"/>
      <c r="HFR59" s="144"/>
      <c r="HFS59" s="144"/>
      <c r="HFT59" s="144"/>
      <c r="HFU59" s="144"/>
      <c r="HFV59" s="144"/>
      <c r="HFW59" s="144"/>
      <c r="HFX59" s="144"/>
      <c r="HFY59" s="144"/>
      <c r="HFZ59" s="144"/>
      <c r="HGA59" s="144"/>
      <c r="HGB59" s="144"/>
      <c r="HGC59" s="144"/>
      <c r="HGD59" s="144"/>
      <c r="HGE59" s="144"/>
      <c r="HGF59" s="144"/>
      <c r="HGG59" s="144"/>
      <c r="HGH59" s="144"/>
      <c r="HGI59" s="144"/>
      <c r="HGJ59" s="144"/>
      <c r="HGK59" s="144"/>
      <c r="HGL59" s="144"/>
      <c r="HGM59" s="144"/>
      <c r="HGN59" s="144"/>
      <c r="HGO59" s="144"/>
      <c r="HGP59" s="144"/>
      <c r="HGQ59" s="144"/>
      <c r="HGR59" s="144"/>
      <c r="HGS59" s="144"/>
      <c r="HGT59" s="144"/>
      <c r="HGU59" s="144"/>
      <c r="HGV59" s="144"/>
      <c r="HGW59" s="144"/>
      <c r="HGX59" s="144"/>
      <c r="HGY59" s="144"/>
      <c r="HGZ59" s="144"/>
      <c r="HHA59" s="144"/>
      <c r="HHB59" s="144"/>
      <c r="HHC59" s="144"/>
      <c r="HHD59" s="144"/>
      <c r="HHE59" s="144"/>
      <c r="HHF59" s="144"/>
      <c r="HHG59" s="144"/>
      <c r="HHH59" s="144"/>
      <c r="HHI59" s="144"/>
      <c r="HHJ59" s="144"/>
      <c r="HHK59" s="144"/>
      <c r="HHL59" s="144"/>
      <c r="HHM59" s="144"/>
      <c r="HHN59" s="144"/>
      <c r="HHO59" s="144"/>
      <c r="HHP59" s="144"/>
      <c r="HHQ59" s="144"/>
      <c r="HHR59" s="144"/>
      <c r="HHS59" s="144"/>
      <c r="HHT59" s="144"/>
      <c r="HHU59" s="144"/>
      <c r="HHV59" s="144"/>
      <c r="HHW59" s="144"/>
      <c r="HHX59" s="144"/>
      <c r="HHY59" s="144"/>
      <c r="HHZ59" s="144"/>
      <c r="HIA59" s="144"/>
      <c r="HIB59" s="144"/>
      <c r="HIC59" s="144"/>
      <c r="HID59" s="144"/>
      <c r="HIE59" s="144"/>
      <c r="HIF59" s="144"/>
      <c r="HIG59" s="144"/>
      <c r="HIH59" s="144"/>
      <c r="HII59" s="144"/>
      <c r="HIJ59" s="144"/>
      <c r="HIK59" s="144"/>
      <c r="HIL59" s="144"/>
      <c r="HIM59" s="144"/>
      <c r="HIN59" s="144"/>
      <c r="HIO59" s="144"/>
      <c r="HIP59" s="144"/>
      <c r="HIQ59" s="144"/>
      <c r="HIR59" s="144"/>
      <c r="HIS59" s="144"/>
      <c r="HIT59" s="144"/>
      <c r="HIU59" s="144"/>
      <c r="HIV59" s="144"/>
      <c r="HIW59" s="144"/>
      <c r="HIX59" s="144"/>
      <c r="HIY59" s="144"/>
      <c r="HIZ59" s="144"/>
      <c r="HJA59" s="144"/>
      <c r="HJB59" s="144"/>
      <c r="HJC59" s="144"/>
      <c r="HJD59" s="144"/>
      <c r="HJE59" s="144"/>
      <c r="HJF59" s="144"/>
      <c r="HJG59" s="144"/>
      <c r="HJH59" s="144"/>
      <c r="HJI59" s="144"/>
      <c r="HJJ59" s="144"/>
      <c r="HJK59" s="144"/>
      <c r="HJL59" s="144"/>
      <c r="HJM59" s="144"/>
      <c r="HJN59" s="144"/>
      <c r="HJO59" s="144"/>
      <c r="HJP59" s="144"/>
      <c r="HJQ59" s="144"/>
      <c r="HJR59" s="144"/>
      <c r="HJS59" s="144"/>
      <c r="HJT59" s="144"/>
      <c r="HJU59" s="144"/>
      <c r="HJV59" s="144"/>
      <c r="HJW59" s="144"/>
      <c r="HJX59" s="144"/>
      <c r="HJY59" s="144"/>
      <c r="HJZ59" s="144"/>
      <c r="HKA59" s="144"/>
      <c r="HKB59" s="144"/>
      <c r="HKC59" s="144"/>
      <c r="HKD59" s="144"/>
      <c r="HKE59" s="144"/>
      <c r="HKF59" s="144"/>
      <c r="HKG59" s="144"/>
      <c r="HKH59" s="144"/>
      <c r="HKI59" s="144"/>
      <c r="HKJ59" s="144"/>
      <c r="HKK59" s="144"/>
      <c r="HKL59" s="144"/>
      <c r="HKM59" s="144"/>
      <c r="HKN59" s="144"/>
      <c r="HKO59" s="144"/>
      <c r="HKP59" s="144"/>
      <c r="HKQ59" s="144"/>
      <c r="HKR59" s="144"/>
      <c r="HKS59" s="144"/>
      <c r="HKT59" s="144"/>
      <c r="HKU59" s="144"/>
      <c r="HKV59" s="144"/>
      <c r="HKW59" s="144"/>
      <c r="HKX59" s="144"/>
      <c r="HKY59" s="144"/>
      <c r="HKZ59" s="144"/>
      <c r="HLA59" s="144"/>
      <c r="HLB59" s="144"/>
      <c r="HLC59" s="144"/>
      <c r="HLD59" s="144"/>
      <c r="HLE59" s="144"/>
      <c r="HLF59" s="144"/>
      <c r="HLG59" s="144"/>
      <c r="HLH59" s="144"/>
      <c r="HLI59" s="144"/>
      <c r="HLJ59" s="144"/>
      <c r="HLK59" s="144"/>
      <c r="HLL59" s="144"/>
      <c r="HLM59" s="144"/>
      <c r="HLN59" s="144"/>
      <c r="HLO59" s="144"/>
      <c r="HLP59" s="144"/>
      <c r="HLQ59" s="144"/>
      <c r="HLR59" s="144"/>
      <c r="HLS59" s="144"/>
      <c r="HLT59" s="144"/>
      <c r="HLU59" s="144"/>
      <c r="HLV59" s="144"/>
      <c r="HLW59" s="144"/>
      <c r="HLX59" s="144"/>
      <c r="HLY59" s="144"/>
      <c r="HLZ59" s="144"/>
      <c r="HMA59" s="144"/>
      <c r="HMB59" s="144"/>
      <c r="HMC59" s="144"/>
      <c r="HMD59" s="144"/>
      <c r="HME59" s="144"/>
      <c r="HMF59" s="144"/>
      <c r="HMG59" s="144"/>
      <c r="HMH59" s="144"/>
      <c r="HMI59" s="144"/>
      <c r="HMJ59" s="144"/>
      <c r="HMK59" s="144"/>
      <c r="HML59" s="144"/>
      <c r="HMM59" s="144"/>
      <c r="HMN59" s="144"/>
      <c r="HMO59" s="144"/>
      <c r="HMP59" s="144"/>
      <c r="HMQ59" s="144"/>
      <c r="HMR59" s="144"/>
      <c r="HMS59" s="144"/>
      <c r="HMT59" s="144"/>
      <c r="HMU59" s="144"/>
      <c r="HMV59" s="144"/>
      <c r="HMW59" s="144"/>
      <c r="HMX59" s="144"/>
      <c r="HMY59" s="144"/>
      <c r="HMZ59" s="144"/>
      <c r="HNA59" s="144"/>
      <c r="HNB59" s="144"/>
      <c r="HNC59" s="144"/>
      <c r="HND59" s="144"/>
      <c r="HNE59" s="144"/>
      <c r="HNF59" s="144"/>
      <c r="HNG59" s="144"/>
      <c r="HNH59" s="144"/>
      <c r="HNI59" s="144"/>
      <c r="HNJ59" s="144"/>
      <c r="HNK59" s="144"/>
      <c r="HNL59" s="144"/>
      <c r="HNM59" s="144"/>
      <c r="HNN59" s="144"/>
      <c r="HNO59" s="144"/>
      <c r="HNP59" s="144"/>
      <c r="HNQ59" s="144"/>
      <c r="HNR59" s="144"/>
      <c r="HNS59" s="144"/>
      <c r="HNT59" s="144"/>
      <c r="HNU59" s="144"/>
      <c r="HNV59" s="144"/>
      <c r="HNW59" s="144"/>
      <c r="HNX59" s="144"/>
      <c r="HNY59" s="144"/>
      <c r="HNZ59" s="144"/>
      <c r="HOA59" s="144"/>
      <c r="HOB59" s="144"/>
      <c r="HOC59" s="144"/>
      <c r="HOD59" s="144"/>
      <c r="HOE59" s="144"/>
      <c r="HOF59" s="144"/>
      <c r="HOG59" s="144"/>
      <c r="HOH59" s="144"/>
      <c r="HOI59" s="144"/>
      <c r="HOJ59" s="144"/>
      <c r="HOK59" s="144"/>
      <c r="HOL59" s="144"/>
      <c r="HOM59" s="144"/>
      <c r="HON59" s="144"/>
      <c r="HOO59" s="144"/>
      <c r="HOP59" s="144"/>
      <c r="HOQ59" s="144"/>
      <c r="HOR59" s="144"/>
      <c r="HOS59" s="144"/>
      <c r="HOT59" s="144"/>
      <c r="HOU59" s="144"/>
      <c r="HOV59" s="144"/>
      <c r="HOW59" s="144"/>
      <c r="HOX59" s="144"/>
      <c r="HOY59" s="144"/>
      <c r="HOZ59" s="144"/>
      <c r="HPA59" s="144"/>
      <c r="HPB59" s="144"/>
      <c r="HPC59" s="144"/>
      <c r="HPD59" s="144"/>
      <c r="HPE59" s="144"/>
      <c r="HPF59" s="144"/>
      <c r="HPG59" s="144"/>
      <c r="HPH59" s="144"/>
      <c r="HPI59" s="144"/>
      <c r="HPJ59" s="144"/>
      <c r="HPK59" s="144"/>
      <c r="HPL59" s="144"/>
      <c r="HPM59" s="144"/>
      <c r="HPN59" s="144"/>
      <c r="HPO59" s="144"/>
      <c r="HPP59" s="144"/>
      <c r="HPQ59" s="144"/>
      <c r="HPR59" s="144"/>
      <c r="HPS59" s="144"/>
      <c r="HPT59" s="144"/>
      <c r="HPU59" s="144"/>
      <c r="HPV59" s="144"/>
      <c r="HPW59" s="144"/>
      <c r="HPX59" s="144"/>
      <c r="HPY59" s="144"/>
      <c r="HPZ59" s="144"/>
      <c r="HQA59" s="144"/>
      <c r="HQB59" s="144"/>
      <c r="HQC59" s="144"/>
      <c r="HQD59" s="144"/>
      <c r="HQE59" s="144"/>
      <c r="HQF59" s="144"/>
      <c r="HQG59" s="144"/>
      <c r="HQH59" s="144"/>
      <c r="HQI59" s="144"/>
      <c r="HQJ59" s="144"/>
      <c r="HQK59" s="144"/>
      <c r="HQL59" s="144"/>
      <c r="HQM59" s="144"/>
      <c r="HQN59" s="144"/>
      <c r="HQO59" s="144"/>
      <c r="HQP59" s="144"/>
      <c r="HQQ59" s="144"/>
      <c r="HQR59" s="144"/>
      <c r="HQS59" s="144"/>
      <c r="HQT59" s="144"/>
      <c r="HQU59" s="144"/>
      <c r="HQV59" s="144"/>
      <c r="HQW59" s="144"/>
      <c r="HQX59" s="144"/>
      <c r="HQY59" s="144"/>
      <c r="HQZ59" s="144"/>
      <c r="HRA59" s="144"/>
      <c r="HRB59" s="144"/>
      <c r="HRC59" s="144"/>
      <c r="HRD59" s="144"/>
      <c r="HRE59" s="144"/>
      <c r="HRF59" s="144"/>
      <c r="HRG59" s="144"/>
      <c r="HRH59" s="144"/>
      <c r="HRI59" s="144"/>
      <c r="HRJ59" s="144"/>
      <c r="HRK59" s="144"/>
      <c r="HRL59" s="144"/>
      <c r="HRM59" s="144"/>
      <c r="HRN59" s="144"/>
      <c r="HRO59" s="144"/>
      <c r="HRP59" s="144"/>
      <c r="HRQ59" s="144"/>
      <c r="HRR59" s="144"/>
      <c r="HRS59" s="144"/>
      <c r="HRT59" s="144"/>
      <c r="HRU59" s="144"/>
      <c r="HRV59" s="144"/>
      <c r="HRW59" s="144"/>
      <c r="HRX59" s="144"/>
      <c r="HRY59" s="144"/>
      <c r="HRZ59" s="144"/>
      <c r="HSA59" s="144"/>
      <c r="HSB59" s="144"/>
      <c r="HSC59" s="144"/>
      <c r="HSD59" s="144"/>
      <c r="HSE59" s="144"/>
      <c r="HSF59" s="144"/>
      <c r="HSG59" s="144"/>
      <c r="HSH59" s="144"/>
      <c r="HSI59" s="144"/>
      <c r="HSJ59" s="144"/>
      <c r="HSK59" s="144"/>
      <c r="HSL59" s="144"/>
      <c r="HSM59" s="144"/>
      <c r="HSN59" s="144"/>
      <c r="HSO59" s="144"/>
      <c r="HSP59" s="144"/>
      <c r="HSQ59" s="144"/>
      <c r="HSR59" s="144"/>
      <c r="HSS59" s="144"/>
      <c r="HST59" s="144"/>
      <c r="HSU59" s="144"/>
      <c r="HSV59" s="144"/>
      <c r="HSW59" s="144"/>
      <c r="HSX59" s="144"/>
      <c r="HSY59" s="144"/>
      <c r="HSZ59" s="144"/>
      <c r="HTA59" s="144"/>
      <c r="HTB59" s="144"/>
      <c r="HTC59" s="144"/>
      <c r="HTD59" s="144"/>
      <c r="HTE59" s="144"/>
      <c r="HTF59" s="144"/>
      <c r="HTG59" s="144"/>
      <c r="HTH59" s="144"/>
      <c r="HTI59" s="144"/>
      <c r="HTJ59" s="144"/>
      <c r="HTK59" s="144"/>
      <c r="HTL59" s="144"/>
      <c r="HTM59" s="144"/>
      <c r="HTN59" s="144"/>
      <c r="HTO59" s="144"/>
      <c r="HTP59" s="144"/>
      <c r="HTQ59" s="144"/>
      <c r="HTR59" s="144"/>
      <c r="HTS59" s="144"/>
      <c r="HTT59" s="144"/>
      <c r="HTU59" s="144"/>
      <c r="HTV59" s="144"/>
      <c r="HTW59" s="144"/>
      <c r="HTX59" s="144"/>
      <c r="HTY59" s="144"/>
      <c r="HTZ59" s="144"/>
      <c r="HUA59" s="144"/>
      <c r="HUB59" s="144"/>
      <c r="HUC59" s="144"/>
      <c r="HUD59" s="144"/>
      <c r="HUE59" s="144"/>
      <c r="HUF59" s="144"/>
      <c r="HUG59" s="144"/>
      <c r="HUH59" s="144"/>
      <c r="HUI59" s="144"/>
      <c r="HUJ59" s="144"/>
      <c r="HUK59" s="144"/>
      <c r="HUL59" s="144"/>
      <c r="HUM59" s="144"/>
      <c r="HUN59" s="144"/>
      <c r="HUO59" s="144"/>
      <c r="HUP59" s="144"/>
      <c r="HUQ59" s="144"/>
      <c r="HUR59" s="144"/>
      <c r="HUS59" s="144"/>
      <c r="HUT59" s="144"/>
      <c r="HUU59" s="144"/>
      <c r="HUV59" s="144"/>
      <c r="HUW59" s="144"/>
      <c r="HUX59" s="144"/>
      <c r="HUY59" s="144"/>
      <c r="HUZ59" s="144"/>
      <c r="HVA59" s="144"/>
      <c r="HVB59" s="144"/>
      <c r="HVC59" s="144"/>
      <c r="HVD59" s="144"/>
      <c r="HVE59" s="144"/>
      <c r="HVF59" s="144"/>
      <c r="HVG59" s="144"/>
      <c r="HVH59" s="144"/>
      <c r="HVI59" s="144"/>
      <c r="HVJ59" s="144"/>
      <c r="HVK59" s="144"/>
      <c r="HVL59" s="144"/>
      <c r="HVM59" s="144"/>
      <c r="HVN59" s="144"/>
      <c r="HVO59" s="144"/>
      <c r="HVP59" s="144"/>
      <c r="HVQ59" s="144"/>
      <c r="HVR59" s="144"/>
      <c r="HVS59" s="144"/>
      <c r="HVT59" s="144"/>
      <c r="HVU59" s="144"/>
      <c r="HVV59" s="144"/>
      <c r="HVW59" s="144"/>
      <c r="HVX59" s="144"/>
      <c r="HVY59" s="144"/>
      <c r="HVZ59" s="144"/>
      <c r="HWA59" s="144"/>
      <c r="HWB59" s="144"/>
      <c r="HWC59" s="144"/>
      <c r="HWD59" s="144"/>
      <c r="HWE59" s="144"/>
      <c r="HWF59" s="144"/>
      <c r="HWG59" s="144"/>
      <c r="HWH59" s="144"/>
      <c r="HWI59" s="144"/>
      <c r="HWJ59" s="144"/>
      <c r="HWK59" s="144"/>
      <c r="HWL59" s="144"/>
      <c r="HWM59" s="144"/>
      <c r="HWN59" s="144"/>
      <c r="HWO59" s="144"/>
      <c r="HWP59" s="144"/>
      <c r="HWQ59" s="144"/>
      <c r="HWR59" s="144"/>
      <c r="HWS59" s="144"/>
      <c r="HWT59" s="144"/>
      <c r="HWU59" s="144"/>
      <c r="HWV59" s="144"/>
      <c r="HWW59" s="144"/>
      <c r="HWX59" s="144"/>
      <c r="HWY59" s="144"/>
      <c r="HWZ59" s="144"/>
      <c r="HXA59" s="144"/>
      <c r="HXB59" s="144"/>
      <c r="HXC59" s="144"/>
      <c r="HXD59" s="144"/>
      <c r="HXE59" s="144"/>
      <c r="HXF59" s="144"/>
      <c r="HXG59" s="144"/>
      <c r="HXH59" s="144"/>
      <c r="HXI59" s="144"/>
      <c r="HXJ59" s="144"/>
      <c r="HXK59" s="144"/>
      <c r="HXL59" s="144"/>
      <c r="HXM59" s="144"/>
      <c r="HXN59" s="144"/>
      <c r="HXO59" s="144"/>
      <c r="HXP59" s="144"/>
      <c r="HXQ59" s="144"/>
      <c r="HXR59" s="144"/>
      <c r="HXS59" s="144"/>
      <c r="HXT59" s="144"/>
      <c r="HXU59" s="144"/>
      <c r="HXV59" s="144"/>
      <c r="HXW59" s="144"/>
      <c r="HXX59" s="144"/>
      <c r="HXY59" s="144"/>
      <c r="HXZ59" s="144"/>
      <c r="HYA59" s="144"/>
      <c r="HYB59" s="144"/>
      <c r="HYC59" s="144"/>
      <c r="HYD59" s="144"/>
      <c r="HYE59" s="144"/>
      <c r="HYF59" s="144"/>
      <c r="HYG59" s="144"/>
      <c r="HYH59" s="144"/>
      <c r="HYI59" s="144"/>
      <c r="HYJ59" s="144"/>
      <c r="HYK59" s="144"/>
      <c r="HYL59" s="144"/>
      <c r="HYM59" s="144"/>
      <c r="HYN59" s="144"/>
      <c r="HYO59" s="144"/>
      <c r="HYP59" s="144"/>
      <c r="HYQ59" s="144"/>
      <c r="HYR59" s="144"/>
      <c r="HYS59" s="144"/>
      <c r="HYT59" s="144"/>
      <c r="HYU59" s="144"/>
      <c r="HYV59" s="144"/>
      <c r="HYW59" s="144"/>
      <c r="HYX59" s="144"/>
      <c r="HYY59" s="144"/>
      <c r="HYZ59" s="144"/>
      <c r="HZA59" s="144"/>
      <c r="HZB59" s="144"/>
      <c r="HZC59" s="144"/>
      <c r="HZD59" s="144"/>
      <c r="HZE59" s="144"/>
      <c r="HZF59" s="144"/>
      <c r="HZG59" s="144"/>
      <c r="HZH59" s="144"/>
      <c r="HZI59" s="144"/>
      <c r="HZJ59" s="144"/>
      <c r="HZK59" s="144"/>
      <c r="HZL59" s="144"/>
      <c r="HZM59" s="144"/>
      <c r="HZN59" s="144"/>
      <c r="HZO59" s="144"/>
      <c r="HZP59" s="144"/>
      <c r="HZQ59" s="144"/>
      <c r="HZR59" s="144"/>
      <c r="HZS59" s="144"/>
      <c r="HZT59" s="144"/>
      <c r="HZU59" s="144"/>
      <c r="HZV59" s="144"/>
      <c r="HZW59" s="144"/>
      <c r="HZX59" s="144"/>
      <c r="HZY59" s="144"/>
      <c r="HZZ59" s="144"/>
      <c r="IAA59" s="144"/>
      <c r="IAB59" s="144"/>
      <c r="IAC59" s="144"/>
      <c r="IAD59" s="144"/>
      <c r="IAE59" s="144"/>
      <c r="IAF59" s="144"/>
      <c r="IAG59" s="144"/>
      <c r="IAH59" s="144"/>
      <c r="IAI59" s="144"/>
      <c r="IAJ59" s="144"/>
      <c r="IAK59" s="144"/>
      <c r="IAL59" s="144"/>
      <c r="IAM59" s="144"/>
      <c r="IAN59" s="144"/>
      <c r="IAO59" s="144"/>
      <c r="IAP59" s="144"/>
      <c r="IAQ59" s="144"/>
      <c r="IAR59" s="144"/>
      <c r="IAS59" s="144"/>
      <c r="IAT59" s="144"/>
      <c r="IAU59" s="144"/>
      <c r="IAV59" s="144"/>
      <c r="IAW59" s="144"/>
      <c r="IAX59" s="144"/>
      <c r="IAY59" s="144"/>
      <c r="IAZ59" s="144"/>
      <c r="IBA59" s="144"/>
      <c r="IBB59" s="144"/>
      <c r="IBC59" s="144"/>
      <c r="IBD59" s="144"/>
      <c r="IBE59" s="144"/>
      <c r="IBF59" s="144"/>
      <c r="IBG59" s="144"/>
      <c r="IBH59" s="144"/>
      <c r="IBI59" s="144"/>
      <c r="IBJ59" s="144"/>
      <c r="IBK59" s="144"/>
      <c r="IBL59" s="144"/>
      <c r="IBM59" s="144"/>
      <c r="IBN59" s="144"/>
      <c r="IBO59" s="144"/>
      <c r="IBP59" s="144"/>
      <c r="IBQ59" s="144"/>
      <c r="IBR59" s="144"/>
      <c r="IBS59" s="144"/>
      <c r="IBT59" s="144"/>
      <c r="IBU59" s="144"/>
      <c r="IBV59" s="144"/>
      <c r="IBW59" s="144"/>
      <c r="IBX59" s="144"/>
      <c r="IBY59" s="144"/>
      <c r="IBZ59" s="144"/>
      <c r="ICA59" s="144"/>
      <c r="ICB59" s="144"/>
      <c r="ICC59" s="144"/>
      <c r="ICD59" s="144"/>
      <c r="ICE59" s="144"/>
      <c r="ICF59" s="144"/>
      <c r="ICG59" s="144"/>
      <c r="ICH59" s="144"/>
      <c r="ICI59" s="144"/>
      <c r="ICJ59" s="144"/>
      <c r="ICK59" s="144"/>
      <c r="ICL59" s="144"/>
      <c r="ICM59" s="144"/>
      <c r="ICN59" s="144"/>
      <c r="ICO59" s="144"/>
      <c r="ICP59" s="144"/>
      <c r="ICQ59" s="144"/>
      <c r="ICR59" s="144"/>
      <c r="ICS59" s="144"/>
      <c r="ICT59" s="144"/>
      <c r="ICU59" s="144"/>
      <c r="ICV59" s="144"/>
      <c r="ICW59" s="144"/>
      <c r="ICX59" s="144"/>
      <c r="ICY59" s="144"/>
      <c r="ICZ59" s="144"/>
      <c r="IDA59" s="144"/>
      <c r="IDB59" s="144"/>
      <c r="IDC59" s="144"/>
      <c r="IDD59" s="144"/>
      <c r="IDE59" s="144"/>
      <c r="IDF59" s="144"/>
      <c r="IDG59" s="144"/>
      <c r="IDH59" s="144"/>
      <c r="IDI59" s="144"/>
      <c r="IDJ59" s="144"/>
      <c r="IDK59" s="144"/>
      <c r="IDL59" s="144"/>
      <c r="IDM59" s="144"/>
      <c r="IDN59" s="144"/>
      <c r="IDO59" s="144"/>
      <c r="IDP59" s="144"/>
      <c r="IDQ59" s="144"/>
      <c r="IDR59" s="144"/>
      <c r="IDS59" s="144"/>
      <c r="IDT59" s="144"/>
      <c r="IDU59" s="144"/>
      <c r="IDV59" s="144"/>
      <c r="IDW59" s="144"/>
      <c r="IDX59" s="144"/>
      <c r="IDY59" s="144"/>
      <c r="IDZ59" s="144"/>
      <c r="IEA59" s="144"/>
      <c r="IEB59" s="144"/>
      <c r="IEC59" s="144"/>
      <c r="IED59" s="144"/>
      <c r="IEE59" s="144"/>
      <c r="IEF59" s="144"/>
      <c r="IEG59" s="144"/>
      <c r="IEH59" s="144"/>
      <c r="IEI59" s="144"/>
      <c r="IEJ59" s="144"/>
      <c r="IEK59" s="144"/>
      <c r="IEL59" s="144"/>
      <c r="IEM59" s="144"/>
      <c r="IEN59" s="144"/>
      <c r="IEO59" s="144"/>
      <c r="IEP59" s="144"/>
      <c r="IEQ59" s="144"/>
      <c r="IER59" s="144"/>
      <c r="IES59" s="144"/>
      <c r="IET59" s="144"/>
      <c r="IEU59" s="144"/>
      <c r="IEV59" s="144"/>
      <c r="IEW59" s="144"/>
      <c r="IEX59" s="144"/>
      <c r="IEY59" s="144"/>
      <c r="IEZ59" s="144"/>
      <c r="IFA59" s="144"/>
      <c r="IFB59" s="144"/>
      <c r="IFC59" s="144"/>
      <c r="IFD59" s="144"/>
      <c r="IFE59" s="144"/>
      <c r="IFF59" s="144"/>
      <c r="IFG59" s="144"/>
      <c r="IFH59" s="144"/>
      <c r="IFI59" s="144"/>
      <c r="IFJ59" s="144"/>
      <c r="IFK59" s="144"/>
      <c r="IFL59" s="144"/>
      <c r="IFM59" s="144"/>
      <c r="IFN59" s="144"/>
      <c r="IFO59" s="144"/>
      <c r="IFP59" s="144"/>
      <c r="IFQ59" s="144"/>
      <c r="IFR59" s="144"/>
      <c r="IFS59" s="144"/>
      <c r="IFT59" s="144"/>
      <c r="IFU59" s="144"/>
      <c r="IFV59" s="144"/>
      <c r="IFW59" s="144"/>
      <c r="IFX59" s="144"/>
      <c r="IFY59" s="144"/>
      <c r="IFZ59" s="144"/>
      <c r="IGA59" s="144"/>
      <c r="IGB59" s="144"/>
      <c r="IGC59" s="144"/>
      <c r="IGD59" s="144"/>
      <c r="IGE59" s="144"/>
      <c r="IGF59" s="144"/>
      <c r="IGG59" s="144"/>
      <c r="IGH59" s="144"/>
      <c r="IGI59" s="144"/>
      <c r="IGJ59" s="144"/>
      <c r="IGK59" s="144"/>
      <c r="IGL59" s="144"/>
      <c r="IGM59" s="144"/>
      <c r="IGN59" s="144"/>
      <c r="IGO59" s="144"/>
      <c r="IGP59" s="144"/>
      <c r="IGQ59" s="144"/>
      <c r="IGR59" s="144"/>
      <c r="IGS59" s="144"/>
      <c r="IGT59" s="144"/>
      <c r="IGU59" s="144"/>
      <c r="IGV59" s="144"/>
      <c r="IGW59" s="144"/>
      <c r="IGX59" s="144"/>
      <c r="IGY59" s="144"/>
      <c r="IGZ59" s="144"/>
      <c r="IHA59" s="144"/>
      <c r="IHB59" s="144"/>
      <c r="IHC59" s="144"/>
      <c r="IHD59" s="144"/>
      <c r="IHE59" s="144"/>
      <c r="IHF59" s="144"/>
      <c r="IHG59" s="144"/>
      <c r="IHH59" s="144"/>
      <c r="IHI59" s="144"/>
      <c r="IHJ59" s="144"/>
      <c r="IHK59" s="144"/>
      <c r="IHL59" s="144"/>
      <c r="IHM59" s="144"/>
      <c r="IHN59" s="144"/>
      <c r="IHO59" s="144"/>
      <c r="IHP59" s="144"/>
      <c r="IHQ59" s="144"/>
      <c r="IHR59" s="144"/>
      <c r="IHS59" s="144"/>
      <c r="IHT59" s="144"/>
      <c r="IHU59" s="144"/>
      <c r="IHV59" s="144"/>
      <c r="IHW59" s="144"/>
      <c r="IHX59" s="144"/>
      <c r="IHY59" s="144"/>
      <c r="IHZ59" s="144"/>
      <c r="IIA59" s="144"/>
      <c r="IIB59" s="144"/>
      <c r="IIC59" s="144"/>
      <c r="IID59" s="144"/>
      <c r="IIE59" s="144"/>
      <c r="IIF59" s="144"/>
      <c r="IIG59" s="144"/>
      <c r="IIH59" s="144"/>
      <c r="III59" s="144"/>
      <c r="IIJ59" s="144"/>
      <c r="IIK59" s="144"/>
      <c r="IIL59" s="144"/>
      <c r="IIM59" s="144"/>
      <c r="IIN59" s="144"/>
      <c r="IIO59" s="144"/>
      <c r="IIP59" s="144"/>
      <c r="IIQ59" s="144"/>
      <c r="IIR59" s="144"/>
      <c r="IIS59" s="144"/>
      <c r="IIT59" s="144"/>
      <c r="IIU59" s="144"/>
      <c r="IIV59" s="144"/>
      <c r="IIW59" s="144"/>
      <c r="IIX59" s="144"/>
      <c r="IIY59" s="144"/>
      <c r="IIZ59" s="144"/>
      <c r="IJA59" s="144"/>
      <c r="IJB59" s="144"/>
      <c r="IJC59" s="144"/>
      <c r="IJD59" s="144"/>
      <c r="IJE59" s="144"/>
      <c r="IJF59" s="144"/>
      <c r="IJG59" s="144"/>
      <c r="IJH59" s="144"/>
      <c r="IJI59" s="144"/>
      <c r="IJJ59" s="144"/>
      <c r="IJK59" s="144"/>
      <c r="IJL59" s="144"/>
      <c r="IJM59" s="144"/>
      <c r="IJN59" s="144"/>
      <c r="IJO59" s="144"/>
      <c r="IJP59" s="144"/>
      <c r="IJQ59" s="144"/>
      <c r="IJR59" s="144"/>
      <c r="IJS59" s="144"/>
      <c r="IJT59" s="144"/>
      <c r="IJU59" s="144"/>
      <c r="IJV59" s="144"/>
      <c r="IJW59" s="144"/>
      <c r="IJX59" s="144"/>
      <c r="IJY59" s="144"/>
      <c r="IJZ59" s="144"/>
      <c r="IKA59" s="144"/>
      <c r="IKB59" s="144"/>
      <c r="IKC59" s="144"/>
      <c r="IKD59" s="144"/>
      <c r="IKE59" s="144"/>
      <c r="IKF59" s="144"/>
      <c r="IKG59" s="144"/>
      <c r="IKH59" s="144"/>
      <c r="IKI59" s="144"/>
      <c r="IKJ59" s="144"/>
      <c r="IKK59" s="144"/>
      <c r="IKL59" s="144"/>
      <c r="IKM59" s="144"/>
      <c r="IKN59" s="144"/>
      <c r="IKO59" s="144"/>
      <c r="IKP59" s="144"/>
      <c r="IKQ59" s="144"/>
      <c r="IKR59" s="144"/>
      <c r="IKS59" s="144"/>
      <c r="IKT59" s="144"/>
      <c r="IKU59" s="144"/>
      <c r="IKV59" s="144"/>
      <c r="IKW59" s="144"/>
      <c r="IKX59" s="144"/>
      <c r="IKY59" s="144"/>
      <c r="IKZ59" s="144"/>
      <c r="ILA59" s="144"/>
      <c r="ILB59" s="144"/>
      <c r="ILC59" s="144"/>
      <c r="ILD59" s="144"/>
      <c r="ILE59" s="144"/>
      <c r="ILF59" s="144"/>
      <c r="ILG59" s="144"/>
      <c r="ILH59" s="144"/>
      <c r="ILI59" s="144"/>
      <c r="ILJ59" s="144"/>
      <c r="ILK59" s="144"/>
      <c r="ILL59" s="144"/>
      <c r="ILM59" s="144"/>
      <c r="ILN59" s="144"/>
      <c r="ILO59" s="144"/>
      <c r="ILP59" s="144"/>
      <c r="ILQ59" s="144"/>
      <c r="ILR59" s="144"/>
      <c r="ILS59" s="144"/>
      <c r="ILT59" s="144"/>
      <c r="ILU59" s="144"/>
      <c r="ILV59" s="144"/>
      <c r="ILW59" s="144"/>
      <c r="ILX59" s="144"/>
      <c r="ILY59" s="144"/>
      <c r="ILZ59" s="144"/>
      <c r="IMA59" s="144"/>
      <c r="IMB59" s="144"/>
      <c r="IMC59" s="144"/>
      <c r="IMD59" s="144"/>
      <c r="IME59" s="144"/>
      <c r="IMF59" s="144"/>
      <c r="IMG59" s="144"/>
      <c r="IMH59" s="144"/>
      <c r="IMI59" s="144"/>
      <c r="IMJ59" s="144"/>
      <c r="IMK59" s="144"/>
      <c r="IML59" s="144"/>
      <c r="IMM59" s="144"/>
      <c r="IMN59" s="144"/>
      <c r="IMO59" s="144"/>
      <c r="IMP59" s="144"/>
      <c r="IMQ59" s="144"/>
      <c r="IMR59" s="144"/>
      <c r="IMS59" s="144"/>
      <c r="IMT59" s="144"/>
      <c r="IMU59" s="144"/>
      <c r="IMV59" s="144"/>
      <c r="IMW59" s="144"/>
      <c r="IMX59" s="144"/>
      <c r="IMY59" s="144"/>
      <c r="IMZ59" s="144"/>
      <c r="INA59" s="144"/>
      <c r="INB59" s="144"/>
      <c r="INC59" s="144"/>
      <c r="IND59" s="144"/>
      <c r="INE59" s="144"/>
      <c r="INF59" s="144"/>
      <c r="ING59" s="144"/>
      <c r="INH59" s="144"/>
      <c r="INI59" s="144"/>
      <c r="INJ59" s="144"/>
      <c r="INK59" s="144"/>
      <c r="INL59" s="144"/>
      <c r="INM59" s="144"/>
      <c r="INN59" s="144"/>
      <c r="INO59" s="144"/>
      <c r="INP59" s="144"/>
      <c r="INQ59" s="144"/>
      <c r="INR59" s="144"/>
      <c r="INS59" s="144"/>
      <c r="INT59" s="144"/>
      <c r="INU59" s="144"/>
      <c r="INV59" s="144"/>
      <c r="INW59" s="144"/>
      <c r="INX59" s="144"/>
      <c r="INY59" s="144"/>
      <c r="INZ59" s="144"/>
      <c r="IOA59" s="144"/>
      <c r="IOB59" s="144"/>
      <c r="IOC59" s="144"/>
      <c r="IOD59" s="144"/>
      <c r="IOE59" s="144"/>
      <c r="IOF59" s="144"/>
      <c r="IOG59" s="144"/>
      <c r="IOH59" s="144"/>
      <c r="IOI59" s="144"/>
      <c r="IOJ59" s="144"/>
      <c r="IOK59" s="144"/>
      <c r="IOL59" s="144"/>
      <c r="IOM59" s="144"/>
      <c r="ION59" s="144"/>
      <c r="IOO59" s="144"/>
      <c r="IOP59" s="144"/>
      <c r="IOQ59" s="144"/>
      <c r="IOR59" s="144"/>
      <c r="IOS59" s="144"/>
      <c r="IOT59" s="144"/>
      <c r="IOU59" s="144"/>
      <c r="IOV59" s="144"/>
      <c r="IOW59" s="144"/>
      <c r="IOX59" s="144"/>
      <c r="IOY59" s="144"/>
      <c r="IOZ59" s="144"/>
      <c r="IPA59" s="144"/>
      <c r="IPB59" s="144"/>
      <c r="IPC59" s="144"/>
      <c r="IPD59" s="144"/>
      <c r="IPE59" s="144"/>
      <c r="IPF59" s="144"/>
      <c r="IPG59" s="144"/>
      <c r="IPH59" s="144"/>
      <c r="IPI59" s="144"/>
      <c r="IPJ59" s="144"/>
      <c r="IPK59" s="144"/>
      <c r="IPL59" s="144"/>
      <c r="IPM59" s="144"/>
      <c r="IPN59" s="144"/>
      <c r="IPO59" s="144"/>
      <c r="IPP59" s="144"/>
      <c r="IPQ59" s="144"/>
      <c r="IPR59" s="144"/>
      <c r="IPS59" s="144"/>
      <c r="IPT59" s="144"/>
      <c r="IPU59" s="144"/>
      <c r="IPV59" s="144"/>
      <c r="IPW59" s="144"/>
      <c r="IPX59" s="144"/>
      <c r="IPY59" s="144"/>
      <c r="IPZ59" s="144"/>
      <c r="IQA59" s="144"/>
      <c r="IQB59" s="144"/>
      <c r="IQC59" s="144"/>
      <c r="IQD59" s="144"/>
      <c r="IQE59" s="144"/>
      <c r="IQF59" s="144"/>
      <c r="IQG59" s="144"/>
      <c r="IQH59" s="144"/>
      <c r="IQI59" s="144"/>
      <c r="IQJ59" s="144"/>
      <c r="IQK59" s="144"/>
      <c r="IQL59" s="144"/>
      <c r="IQM59" s="144"/>
      <c r="IQN59" s="144"/>
      <c r="IQO59" s="144"/>
      <c r="IQP59" s="144"/>
      <c r="IQQ59" s="144"/>
      <c r="IQR59" s="144"/>
      <c r="IQS59" s="144"/>
      <c r="IQT59" s="144"/>
      <c r="IQU59" s="144"/>
      <c r="IQV59" s="144"/>
      <c r="IQW59" s="144"/>
      <c r="IQX59" s="144"/>
      <c r="IQY59" s="144"/>
      <c r="IQZ59" s="144"/>
      <c r="IRA59" s="144"/>
      <c r="IRB59" s="144"/>
      <c r="IRC59" s="144"/>
      <c r="IRD59" s="144"/>
      <c r="IRE59" s="144"/>
      <c r="IRF59" s="144"/>
      <c r="IRG59" s="144"/>
      <c r="IRH59" s="144"/>
      <c r="IRI59" s="144"/>
      <c r="IRJ59" s="144"/>
      <c r="IRK59" s="144"/>
      <c r="IRL59" s="144"/>
      <c r="IRM59" s="144"/>
      <c r="IRN59" s="144"/>
      <c r="IRO59" s="144"/>
      <c r="IRP59" s="144"/>
      <c r="IRQ59" s="144"/>
      <c r="IRR59" s="144"/>
      <c r="IRS59" s="144"/>
      <c r="IRT59" s="144"/>
      <c r="IRU59" s="144"/>
      <c r="IRV59" s="144"/>
      <c r="IRW59" s="144"/>
      <c r="IRX59" s="144"/>
      <c r="IRY59" s="144"/>
      <c r="IRZ59" s="144"/>
      <c r="ISA59" s="144"/>
      <c r="ISB59" s="144"/>
      <c r="ISC59" s="144"/>
      <c r="ISD59" s="144"/>
      <c r="ISE59" s="144"/>
      <c r="ISF59" s="144"/>
      <c r="ISG59" s="144"/>
      <c r="ISH59" s="144"/>
      <c r="ISI59" s="144"/>
      <c r="ISJ59" s="144"/>
      <c r="ISK59" s="144"/>
      <c r="ISL59" s="144"/>
      <c r="ISM59" s="144"/>
      <c r="ISN59" s="144"/>
      <c r="ISO59" s="144"/>
      <c r="ISP59" s="144"/>
      <c r="ISQ59" s="144"/>
      <c r="ISR59" s="144"/>
      <c r="ISS59" s="144"/>
      <c r="IST59" s="144"/>
      <c r="ISU59" s="144"/>
      <c r="ISV59" s="144"/>
      <c r="ISW59" s="144"/>
      <c r="ISX59" s="144"/>
      <c r="ISY59" s="144"/>
      <c r="ISZ59" s="144"/>
      <c r="ITA59" s="144"/>
      <c r="ITB59" s="144"/>
      <c r="ITC59" s="144"/>
      <c r="ITD59" s="144"/>
      <c r="ITE59" s="144"/>
      <c r="ITF59" s="144"/>
      <c r="ITG59" s="144"/>
      <c r="ITH59" s="144"/>
      <c r="ITI59" s="144"/>
      <c r="ITJ59" s="144"/>
      <c r="ITK59" s="144"/>
      <c r="ITL59" s="144"/>
      <c r="ITM59" s="144"/>
      <c r="ITN59" s="144"/>
      <c r="ITO59" s="144"/>
      <c r="ITP59" s="144"/>
      <c r="ITQ59" s="144"/>
      <c r="ITR59" s="144"/>
      <c r="ITS59" s="144"/>
      <c r="ITT59" s="144"/>
      <c r="ITU59" s="144"/>
      <c r="ITV59" s="144"/>
      <c r="ITW59" s="144"/>
      <c r="ITX59" s="144"/>
      <c r="ITY59" s="144"/>
      <c r="ITZ59" s="144"/>
      <c r="IUA59" s="144"/>
      <c r="IUB59" s="144"/>
      <c r="IUC59" s="144"/>
      <c r="IUD59" s="144"/>
      <c r="IUE59" s="144"/>
      <c r="IUF59" s="144"/>
      <c r="IUG59" s="144"/>
      <c r="IUH59" s="144"/>
      <c r="IUI59" s="144"/>
      <c r="IUJ59" s="144"/>
      <c r="IUK59" s="144"/>
      <c r="IUL59" s="144"/>
      <c r="IUM59" s="144"/>
      <c r="IUN59" s="144"/>
      <c r="IUO59" s="144"/>
      <c r="IUP59" s="144"/>
      <c r="IUQ59" s="144"/>
      <c r="IUR59" s="144"/>
      <c r="IUS59" s="144"/>
      <c r="IUT59" s="144"/>
      <c r="IUU59" s="144"/>
      <c r="IUV59" s="144"/>
      <c r="IUW59" s="144"/>
      <c r="IUX59" s="144"/>
      <c r="IUY59" s="144"/>
      <c r="IUZ59" s="144"/>
      <c r="IVA59" s="144"/>
      <c r="IVB59" s="144"/>
      <c r="IVC59" s="144"/>
      <c r="IVD59" s="144"/>
      <c r="IVE59" s="144"/>
      <c r="IVF59" s="144"/>
      <c r="IVG59" s="144"/>
      <c r="IVH59" s="144"/>
      <c r="IVI59" s="144"/>
      <c r="IVJ59" s="144"/>
      <c r="IVK59" s="144"/>
      <c r="IVL59" s="144"/>
      <c r="IVM59" s="144"/>
      <c r="IVN59" s="144"/>
      <c r="IVO59" s="144"/>
      <c r="IVP59" s="144"/>
      <c r="IVQ59" s="144"/>
      <c r="IVR59" s="144"/>
      <c r="IVS59" s="144"/>
      <c r="IVT59" s="144"/>
      <c r="IVU59" s="144"/>
      <c r="IVV59" s="144"/>
      <c r="IVW59" s="144"/>
      <c r="IVX59" s="144"/>
      <c r="IVY59" s="144"/>
      <c r="IVZ59" s="144"/>
      <c r="IWA59" s="144"/>
      <c r="IWB59" s="144"/>
      <c r="IWC59" s="144"/>
      <c r="IWD59" s="144"/>
      <c r="IWE59" s="144"/>
      <c r="IWF59" s="144"/>
      <c r="IWG59" s="144"/>
      <c r="IWH59" s="144"/>
      <c r="IWI59" s="144"/>
      <c r="IWJ59" s="144"/>
      <c r="IWK59" s="144"/>
      <c r="IWL59" s="144"/>
      <c r="IWM59" s="144"/>
      <c r="IWN59" s="144"/>
      <c r="IWO59" s="144"/>
      <c r="IWP59" s="144"/>
      <c r="IWQ59" s="144"/>
      <c r="IWR59" s="144"/>
      <c r="IWS59" s="144"/>
      <c r="IWT59" s="144"/>
      <c r="IWU59" s="144"/>
      <c r="IWV59" s="144"/>
      <c r="IWW59" s="144"/>
      <c r="IWX59" s="144"/>
      <c r="IWY59" s="144"/>
      <c r="IWZ59" s="144"/>
      <c r="IXA59" s="144"/>
      <c r="IXB59" s="144"/>
      <c r="IXC59" s="144"/>
      <c r="IXD59" s="144"/>
      <c r="IXE59" s="144"/>
      <c r="IXF59" s="144"/>
      <c r="IXG59" s="144"/>
      <c r="IXH59" s="144"/>
      <c r="IXI59" s="144"/>
      <c r="IXJ59" s="144"/>
      <c r="IXK59" s="144"/>
      <c r="IXL59" s="144"/>
      <c r="IXM59" s="144"/>
      <c r="IXN59" s="144"/>
      <c r="IXO59" s="144"/>
      <c r="IXP59" s="144"/>
      <c r="IXQ59" s="144"/>
      <c r="IXR59" s="144"/>
      <c r="IXS59" s="144"/>
      <c r="IXT59" s="144"/>
      <c r="IXU59" s="144"/>
      <c r="IXV59" s="144"/>
      <c r="IXW59" s="144"/>
      <c r="IXX59" s="144"/>
      <c r="IXY59" s="144"/>
      <c r="IXZ59" s="144"/>
      <c r="IYA59" s="144"/>
      <c r="IYB59" s="144"/>
      <c r="IYC59" s="144"/>
      <c r="IYD59" s="144"/>
      <c r="IYE59" s="144"/>
      <c r="IYF59" s="144"/>
      <c r="IYG59" s="144"/>
      <c r="IYH59" s="144"/>
      <c r="IYI59" s="144"/>
      <c r="IYJ59" s="144"/>
      <c r="IYK59" s="144"/>
      <c r="IYL59" s="144"/>
      <c r="IYM59" s="144"/>
      <c r="IYN59" s="144"/>
      <c r="IYO59" s="144"/>
      <c r="IYP59" s="144"/>
      <c r="IYQ59" s="144"/>
      <c r="IYR59" s="144"/>
      <c r="IYS59" s="144"/>
      <c r="IYT59" s="144"/>
      <c r="IYU59" s="144"/>
      <c r="IYV59" s="144"/>
      <c r="IYW59" s="144"/>
      <c r="IYX59" s="144"/>
      <c r="IYY59" s="144"/>
      <c r="IYZ59" s="144"/>
      <c r="IZA59" s="144"/>
      <c r="IZB59" s="144"/>
      <c r="IZC59" s="144"/>
      <c r="IZD59" s="144"/>
      <c r="IZE59" s="144"/>
      <c r="IZF59" s="144"/>
      <c r="IZG59" s="144"/>
      <c r="IZH59" s="144"/>
      <c r="IZI59" s="144"/>
      <c r="IZJ59" s="144"/>
      <c r="IZK59" s="144"/>
      <c r="IZL59" s="144"/>
      <c r="IZM59" s="144"/>
      <c r="IZN59" s="144"/>
      <c r="IZO59" s="144"/>
      <c r="IZP59" s="144"/>
      <c r="IZQ59" s="144"/>
      <c r="IZR59" s="144"/>
      <c r="IZS59" s="144"/>
      <c r="IZT59" s="144"/>
      <c r="IZU59" s="144"/>
      <c r="IZV59" s="144"/>
      <c r="IZW59" s="144"/>
      <c r="IZX59" s="144"/>
      <c r="IZY59" s="144"/>
      <c r="IZZ59" s="144"/>
      <c r="JAA59" s="144"/>
      <c r="JAB59" s="144"/>
      <c r="JAC59" s="144"/>
      <c r="JAD59" s="144"/>
      <c r="JAE59" s="144"/>
      <c r="JAF59" s="144"/>
      <c r="JAG59" s="144"/>
      <c r="JAH59" s="144"/>
      <c r="JAI59" s="144"/>
      <c r="JAJ59" s="144"/>
      <c r="JAK59" s="144"/>
      <c r="JAL59" s="144"/>
      <c r="JAM59" s="144"/>
      <c r="JAN59" s="144"/>
      <c r="JAO59" s="144"/>
      <c r="JAP59" s="144"/>
      <c r="JAQ59" s="144"/>
      <c r="JAR59" s="144"/>
      <c r="JAS59" s="144"/>
      <c r="JAT59" s="144"/>
      <c r="JAU59" s="144"/>
      <c r="JAV59" s="144"/>
      <c r="JAW59" s="144"/>
      <c r="JAX59" s="144"/>
      <c r="JAY59" s="144"/>
      <c r="JAZ59" s="144"/>
      <c r="JBA59" s="144"/>
      <c r="JBB59" s="144"/>
      <c r="JBC59" s="144"/>
      <c r="JBD59" s="144"/>
      <c r="JBE59" s="144"/>
      <c r="JBF59" s="144"/>
      <c r="JBG59" s="144"/>
      <c r="JBH59" s="144"/>
      <c r="JBI59" s="144"/>
      <c r="JBJ59" s="144"/>
      <c r="JBK59" s="144"/>
      <c r="JBL59" s="144"/>
      <c r="JBM59" s="144"/>
      <c r="JBN59" s="144"/>
      <c r="JBO59" s="144"/>
      <c r="JBP59" s="144"/>
      <c r="JBQ59" s="144"/>
      <c r="JBR59" s="144"/>
      <c r="JBS59" s="144"/>
      <c r="JBT59" s="144"/>
      <c r="JBU59" s="144"/>
      <c r="JBV59" s="144"/>
      <c r="JBW59" s="144"/>
      <c r="JBX59" s="144"/>
      <c r="JBY59" s="144"/>
      <c r="JBZ59" s="144"/>
      <c r="JCA59" s="144"/>
      <c r="JCB59" s="144"/>
      <c r="JCC59" s="144"/>
      <c r="JCD59" s="144"/>
      <c r="JCE59" s="144"/>
      <c r="JCF59" s="144"/>
      <c r="JCG59" s="144"/>
      <c r="JCH59" s="144"/>
      <c r="JCI59" s="144"/>
      <c r="JCJ59" s="144"/>
      <c r="JCK59" s="144"/>
      <c r="JCL59" s="144"/>
      <c r="JCM59" s="144"/>
      <c r="JCN59" s="144"/>
      <c r="JCO59" s="144"/>
      <c r="JCP59" s="144"/>
      <c r="JCQ59" s="144"/>
      <c r="JCR59" s="144"/>
      <c r="JCS59" s="144"/>
      <c r="JCT59" s="144"/>
      <c r="JCU59" s="144"/>
      <c r="JCV59" s="144"/>
      <c r="JCW59" s="144"/>
      <c r="JCX59" s="144"/>
      <c r="JCY59" s="144"/>
      <c r="JCZ59" s="144"/>
      <c r="JDA59" s="144"/>
      <c r="JDB59" s="144"/>
      <c r="JDC59" s="144"/>
      <c r="JDD59" s="144"/>
      <c r="JDE59" s="144"/>
      <c r="JDF59" s="144"/>
      <c r="JDG59" s="144"/>
      <c r="JDH59" s="144"/>
      <c r="JDI59" s="144"/>
      <c r="JDJ59" s="144"/>
      <c r="JDK59" s="144"/>
      <c r="JDL59" s="144"/>
      <c r="JDM59" s="144"/>
      <c r="JDN59" s="144"/>
      <c r="JDO59" s="144"/>
      <c r="JDP59" s="144"/>
      <c r="JDQ59" s="144"/>
      <c r="JDR59" s="144"/>
      <c r="JDS59" s="144"/>
      <c r="JDT59" s="144"/>
      <c r="JDU59" s="144"/>
      <c r="JDV59" s="144"/>
      <c r="JDW59" s="144"/>
      <c r="JDX59" s="144"/>
      <c r="JDY59" s="144"/>
      <c r="JDZ59" s="144"/>
      <c r="JEA59" s="144"/>
      <c r="JEB59" s="144"/>
      <c r="JEC59" s="144"/>
      <c r="JED59" s="144"/>
      <c r="JEE59" s="144"/>
      <c r="JEF59" s="144"/>
      <c r="JEG59" s="144"/>
      <c r="JEH59" s="144"/>
      <c r="JEI59" s="144"/>
      <c r="JEJ59" s="144"/>
      <c r="JEK59" s="144"/>
      <c r="JEL59" s="144"/>
      <c r="JEM59" s="144"/>
      <c r="JEN59" s="144"/>
      <c r="JEO59" s="144"/>
      <c r="JEP59" s="144"/>
      <c r="JEQ59" s="144"/>
      <c r="JER59" s="144"/>
      <c r="JES59" s="144"/>
      <c r="JET59" s="144"/>
      <c r="JEU59" s="144"/>
      <c r="JEV59" s="144"/>
      <c r="JEW59" s="144"/>
      <c r="JEX59" s="144"/>
      <c r="JEY59" s="144"/>
      <c r="JEZ59" s="144"/>
      <c r="JFA59" s="144"/>
      <c r="JFB59" s="144"/>
      <c r="JFC59" s="144"/>
      <c r="JFD59" s="144"/>
      <c r="JFE59" s="144"/>
      <c r="JFF59" s="144"/>
      <c r="JFG59" s="144"/>
      <c r="JFH59" s="144"/>
      <c r="JFI59" s="144"/>
      <c r="JFJ59" s="144"/>
      <c r="JFK59" s="144"/>
      <c r="JFL59" s="144"/>
      <c r="JFM59" s="144"/>
      <c r="JFN59" s="144"/>
      <c r="JFO59" s="144"/>
      <c r="JFP59" s="144"/>
      <c r="JFQ59" s="144"/>
      <c r="JFR59" s="144"/>
      <c r="JFS59" s="144"/>
      <c r="JFT59" s="144"/>
      <c r="JFU59" s="144"/>
      <c r="JFV59" s="144"/>
      <c r="JFW59" s="144"/>
      <c r="JFX59" s="144"/>
      <c r="JFY59" s="144"/>
      <c r="JFZ59" s="144"/>
      <c r="JGA59" s="144"/>
      <c r="JGB59" s="144"/>
      <c r="JGC59" s="144"/>
      <c r="JGD59" s="144"/>
      <c r="JGE59" s="144"/>
      <c r="JGF59" s="144"/>
      <c r="JGG59" s="144"/>
      <c r="JGH59" s="144"/>
      <c r="JGI59" s="144"/>
      <c r="JGJ59" s="144"/>
      <c r="JGK59" s="144"/>
      <c r="JGL59" s="144"/>
      <c r="JGM59" s="144"/>
      <c r="JGN59" s="144"/>
      <c r="JGO59" s="144"/>
      <c r="JGP59" s="144"/>
      <c r="JGQ59" s="144"/>
      <c r="JGR59" s="144"/>
      <c r="JGS59" s="144"/>
      <c r="JGT59" s="144"/>
      <c r="JGU59" s="144"/>
      <c r="JGV59" s="144"/>
      <c r="JGW59" s="144"/>
      <c r="JGX59" s="144"/>
      <c r="JGY59" s="144"/>
      <c r="JGZ59" s="144"/>
      <c r="JHA59" s="144"/>
      <c r="JHB59" s="144"/>
      <c r="JHC59" s="144"/>
      <c r="JHD59" s="144"/>
      <c r="JHE59" s="144"/>
      <c r="JHF59" s="144"/>
      <c r="JHG59" s="144"/>
      <c r="JHH59" s="144"/>
      <c r="JHI59" s="144"/>
      <c r="JHJ59" s="144"/>
      <c r="JHK59" s="144"/>
      <c r="JHL59" s="144"/>
      <c r="JHM59" s="144"/>
      <c r="JHN59" s="144"/>
      <c r="JHO59" s="144"/>
      <c r="JHP59" s="144"/>
      <c r="JHQ59" s="144"/>
      <c r="JHR59" s="144"/>
      <c r="JHS59" s="144"/>
      <c r="JHT59" s="144"/>
      <c r="JHU59" s="144"/>
      <c r="JHV59" s="144"/>
      <c r="JHW59" s="144"/>
      <c r="JHX59" s="144"/>
      <c r="JHY59" s="144"/>
      <c r="JHZ59" s="144"/>
      <c r="JIA59" s="144"/>
      <c r="JIB59" s="144"/>
      <c r="JIC59" s="144"/>
      <c r="JID59" s="144"/>
      <c r="JIE59" s="144"/>
      <c r="JIF59" s="144"/>
      <c r="JIG59" s="144"/>
      <c r="JIH59" s="144"/>
      <c r="JII59" s="144"/>
      <c r="JIJ59" s="144"/>
      <c r="JIK59" s="144"/>
      <c r="JIL59" s="144"/>
      <c r="JIM59" s="144"/>
      <c r="JIN59" s="144"/>
      <c r="JIO59" s="144"/>
      <c r="JIP59" s="144"/>
      <c r="JIQ59" s="144"/>
      <c r="JIR59" s="144"/>
      <c r="JIS59" s="144"/>
      <c r="JIT59" s="144"/>
      <c r="JIU59" s="144"/>
      <c r="JIV59" s="144"/>
      <c r="JIW59" s="144"/>
      <c r="JIX59" s="144"/>
      <c r="JIY59" s="144"/>
      <c r="JIZ59" s="144"/>
      <c r="JJA59" s="144"/>
      <c r="JJB59" s="144"/>
      <c r="JJC59" s="144"/>
      <c r="JJD59" s="144"/>
      <c r="JJE59" s="144"/>
      <c r="JJF59" s="144"/>
      <c r="JJG59" s="144"/>
      <c r="JJH59" s="144"/>
      <c r="JJI59" s="144"/>
      <c r="JJJ59" s="144"/>
      <c r="JJK59" s="144"/>
      <c r="JJL59" s="144"/>
      <c r="JJM59" s="144"/>
      <c r="JJN59" s="144"/>
      <c r="JJO59" s="144"/>
      <c r="JJP59" s="144"/>
      <c r="JJQ59" s="144"/>
      <c r="JJR59" s="144"/>
      <c r="JJS59" s="144"/>
      <c r="JJT59" s="144"/>
      <c r="JJU59" s="144"/>
      <c r="JJV59" s="144"/>
      <c r="JJW59" s="144"/>
      <c r="JJX59" s="144"/>
      <c r="JJY59" s="144"/>
      <c r="JJZ59" s="144"/>
      <c r="JKA59" s="144"/>
      <c r="JKB59" s="144"/>
      <c r="JKC59" s="144"/>
      <c r="JKD59" s="144"/>
      <c r="JKE59" s="144"/>
      <c r="JKF59" s="144"/>
      <c r="JKG59" s="144"/>
      <c r="JKH59" s="144"/>
      <c r="JKI59" s="144"/>
      <c r="JKJ59" s="144"/>
      <c r="JKK59" s="144"/>
      <c r="JKL59" s="144"/>
      <c r="JKM59" s="144"/>
      <c r="JKN59" s="144"/>
      <c r="JKO59" s="144"/>
      <c r="JKP59" s="144"/>
      <c r="JKQ59" s="144"/>
      <c r="JKR59" s="144"/>
      <c r="JKS59" s="144"/>
      <c r="JKT59" s="144"/>
      <c r="JKU59" s="144"/>
      <c r="JKV59" s="144"/>
      <c r="JKW59" s="144"/>
      <c r="JKX59" s="144"/>
      <c r="JKY59" s="144"/>
      <c r="JKZ59" s="144"/>
      <c r="JLA59" s="144"/>
      <c r="JLB59" s="144"/>
      <c r="JLC59" s="144"/>
      <c r="JLD59" s="144"/>
      <c r="JLE59" s="144"/>
      <c r="JLF59" s="144"/>
      <c r="JLG59" s="144"/>
      <c r="JLH59" s="144"/>
      <c r="JLI59" s="144"/>
      <c r="JLJ59" s="144"/>
      <c r="JLK59" s="144"/>
      <c r="JLL59" s="144"/>
      <c r="JLM59" s="144"/>
      <c r="JLN59" s="144"/>
      <c r="JLO59" s="144"/>
      <c r="JLP59" s="144"/>
      <c r="JLQ59" s="144"/>
      <c r="JLR59" s="144"/>
      <c r="JLS59" s="144"/>
      <c r="JLT59" s="144"/>
      <c r="JLU59" s="144"/>
      <c r="JLV59" s="144"/>
      <c r="JLW59" s="144"/>
      <c r="JLX59" s="144"/>
      <c r="JLY59" s="144"/>
      <c r="JLZ59" s="144"/>
      <c r="JMA59" s="144"/>
      <c r="JMB59" s="144"/>
      <c r="JMC59" s="144"/>
      <c r="JMD59" s="144"/>
      <c r="JME59" s="144"/>
      <c r="JMF59" s="144"/>
      <c r="JMG59" s="144"/>
      <c r="JMH59" s="144"/>
      <c r="JMI59" s="144"/>
      <c r="JMJ59" s="144"/>
      <c r="JMK59" s="144"/>
      <c r="JML59" s="144"/>
      <c r="JMM59" s="144"/>
      <c r="JMN59" s="144"/>
      <c r="JMO59" s="144"/>
      <c r="JMP59" s="144"/>
      <c r="JMQ59" s="144"/>
      <c r="JMR59" s="144"/>
      <c r="JMS59" s="144"/>
      <c r="JMT59" s="144"/>
      <c r="JMU59" s="144"/>
      <c r="JMV59" s="144"/>
      <c r="JMW59" s="144"/>
      <c r="JMX59" s="144"/>
      <c r="JMY59" s="144"/>
      <c r="JMZ59" s="144"/>
      <c r="JNA59" s="144"/>
      <c r="JNB59" s="144"/>
      <c r="JNC59" s="144"/>
      <c r="JND59" s="144"/>
      <c r="JNE59" s="144"/>
      <c r="JNF59" s="144"/>
      <c r="JNG59" s="144"/>
      <c r="JNH59" s="144"/>
      <c r="JNI59" s="144"/>
      <c r="JNJ59" s="144"/>
      <c r="JNK59" s="144"/>
      <c r="JNL59" s="144"/>
      <c r="JNM59" s="144"/>
      <c r="JNN59" s="144"/>
      <c r="JNO59" s="144"/>
      <c r="JNP59" s="144"/>
      <c r="JNQ59" s="144"/>
      <c r="JNR59" s="144"/>
      <c r="JNS59" s="144"/>
      <c r="JNT59" s="144"/>
      <c r="JNU59" s="144"/>
      <c r="JNV59" s="144"/>
      <c r="JNW59" s="144"/>
      <c r="JNX59" s="144"/>
      <c r="JNY59" s="144"/>
      <c r="JNZ59" s="144"/>
      <c r="JOA59" s="144"/>
      <c r="JOB59" s="144"/>
      <c r="JOC59" s="144"/>
      <c r="JOD59" s="144"/>
      <c r="JOE59" s="144"/>
      <c r="JOF59" s="144"/>
      <c r="JOG59" s="144"/>
      <c r="JOH59" s="144"/>
      <c r="JOI59" s="144"/>
      <c r="JOJ59" s="144"/>
      <c r="JOK59" s="144"/>
      <c r="JOL59" s="144"/>
      <c r="JOM59" s="144"/>
      <c r="JON59" s="144"/>
      <c r="JOO59" s="144"/>
      <c r="JOP59" s="144"/>
      <c r="JOQ59" s="144"/>
      <c r="JOR59" s="144"/>
      <c r="JOS59" s="144"/>
      <c r="JOT59" s="144"/>
      <c r="JOU59" s="144"/>
      <c r="JOV59" s="144"/>
      <c r="JOW59" s="144"/>
      <c r="JOX59" s="144"/>
      <c r="JOY59" s="144"/>
      <c r="JOZ59" s="144"/>
      <c r="JPA59" s="144"/>
      <c r="JPB59" s="144"/>
      <c r="JPC59" s="144"/>
      <c r="JPD59" s="144"/>
      <c r="JPE59" s="144"/>
      <c r="JPF59" s="144"/>
      <c r="JPG59" s="144"/>
      <c r="JPH59" s="144"/>
      <c r="JPI59" s="144"/>
      <c r="JPJ59" s="144"/>
      <c r="JPK59" s="144"/>
      <c r="JPL59" s="144"/>
      <c r="JPM59" s="144"/>
      <c r="JPN59" s="144"/>
      <c r="JPO59" s="144"/>
      <c r="JPP59" s="144"/>
      <c r="JPQ59" s="144"/>
      <c r="JPR59" s="144"/>
      <c r="JPS59" s="144"/>
      <c r="JPT59" s="144"/>
      <c r="JPU59" s="144"/>
      <c r="JPV59" s="144"/>
      <c r="JPW59" s="144"/>
      <c r="JPX59" s="144"/>
      <c r="JPY59" s="144"/>
      <c r="JPZ59" s="144"/>
      <c r="JQA59" s="144"/>
      <c r="JQB59" s="144"/>
      <c r="JQC59" s="144"/>
      <c r="JQD59" s="144"/>
      <c r="JQE59" s="144"/>
      <c r="JQF59" s="144"/>
      <c r="JQG59" s="144"/>
      <c r="JQH59" s="144"/>
      <c r="JQI59" s="144"/>
      <c r="JQJ59" s="144"/>
      <c r="JQK59" s="144"/>
      <c r="JQL59" s="144"/>
      <c r="JQM59" s="144"/>
      <c r="JQN59" s="144"/>
      <c r="JQO59" s="144"/>
      <c r="JQP59" s="144"/>
      <c r="JQQ59" s="144"/>
      <c r="JQR59" s="144"/>
      <c r="JQS59" s="144"/>
      <c r="JQT59" s="144"/>
      <c r="JQU59" s="144"/>
      <c r="JQV59" s="144"/>
      <c r="JQW59" s="144"/>
      <c r="JQX59" s="144"/>
      <c r="JQY59" s="144"/>
      <c r="JQZ59" s="144"/>
      <c r="JRA59" s="144"/>
      <c r="JRB59" s="144"/>
      <c r="JRC59" s="144"/>
      <c r="JRD59" s="144"/>
      <c r="JRE59" s="144"/>
      <c r="JRF59" s="144"/>
      <c r="JRG59" s="144"/>
      <c r="JRH59" s="144"/>
      <c r="JRI59" s="144"/>
      <c r="JRJ59" s="144"/>
      <c r="JRK59" s="144"/>
      <c r="JRL59" s="144"/>
      <c r="JRM59" s="144"/>
      <c r="JRN59" s="144"/>
      <c r="JRO59" s="144"/>
      <c r="JRP59" s="144"/>
      <c r="JRQ59" s="144"/>
      <c r="JRR59" s="144"/>
      <c r="JRS59" s="144"/>
      <c r="JRT59" s="144"/>
      <c r="JRU59" s="144"/>
      <c r="JRV59" s="144"/>
      <c r="JRW59" s="144"/>
      <c r="JRX59" s="144"/>
      <c r="JRY59" s="144"/>
      <c r="JRZ59" s="144"/>
      <c r="JSA59" s="144"/>
      <c r="JSB59" s="144"/>
      <c r="JSC59" s="144"/>
      <c r="JSD59" s="144"/>
      <c r="JSE59" s="144"/>
      <c r="JSF59" s="144"/>
      <c r="JSG59" s="144"/>
      <c r="JSH59" s="144"/>
      <c r="JSI59" s="144"/>
      <c r="JSJ59" s="144"/>
      <c r="JSK59" s="144"/>
      <c r="JSL59" s="144"/>
      <c r="JSM59" s="144"/>
      <c r="JSN59" s="144"/>
      <c r="JSO59" s="144"/>
      <c r="JSP59" s="144"/>
      <c r="JSQ59" s="144"/>
      <c r="JSR59" s="144"/>
      <c r="JSS59" s="144"/>
      <c r="JST59" s="144"/>
      <c r="JSU59" s="144"/>
      <c r="JSV59" s="144"/>
      <c r="JSW59" s="144"/>
      <c r="JSX59" s="144"/>
      <c r="JSY59" s="144"/>
      <c r="JSZ59" s="144"/>
      <c r="JTA59" s="144"/>
      <c r="JTB59" s="144"/>
      <c r="JTC59" s="144"/>
      <c r="JTD59" s="144"/>
      <c r="JTE59" s="144"/>
      <c r="JTF59" s="144"/>
      <c r="JTG59" s="144"/>
      <c r="JTH59" s="144"/>
      <c r="JTI59" s="144"/>
      <c r="JTJ59" s="144"/>
      <c r="JTK59" s="144"/>
      <c r="JTL59" s="144"/>
      <c r="JTM59" s="144"/>
      <c r="JTN59" s="144"/>
      <c r="JTO59" s="144"/>
      <c r="JTP59" s="144"/>
      <c r="JTQ59" s="144"/>
      <c r="JTR59" s="144"/>
      <c r="JTS59" s="144"/>
      <c r="JTT59" s="144"/>
      <c r="JTU59" s="144"/>
      <c r="JTV59" s="144"/>
      <c r="JTW59" s="144"/>
      <c r="JTX59" s="144"/>
      <c r="JTY59" s="144"/>
      <c r="JTZ59" s="144"/>
      <c r="JUA59" s="144"/>
      <c r="JUB59" s="144"/>
      <c r="JUC59" s="144"/>
      <c r="JUD59" s="144"/>
      <c r="JUE59" s="144"/>
      <c r="JUF59" s="144"/>
      <c r="JUG59" s="144"/>
      <c r="JUH59" s="144"/>
      <c r="JUI59" s="144"/>
      <c r="JUJ59" s="144"/>
      <c r="JUK59" s="144"/>
      <c r="JUL59" s="144"/>
      <c r="JUM59" s="144"/>
      <c r="JUN59" s="144"/>
      <c r="JUO59" s="144"/>
      <c r="JUP59" s="144"/>
      <c r="JUQ59" s="144"/>
      <c r="JUR59" s="144"/>
      <c r="JUS59" s="144"/>
      <c r="JUT59" s="144"/>
      <c r="JUU59" s="144"/>
      <c r="JUV59" s="144"/>
      <c r="JUW59" s="144"/>
      <c r="JUX59" s="144"/>
      <c r="JUY59" s="144"/>
      <c r="JUZ59" s="144"/>
      <c r="JVA59" s="144"/>
      <c r="JVB59" s="144"/>
      <c r="JVC59" s="144"/>
      <c r="JVD59" s="144"/>
      <c r="JVE59" s="144"/>
      <c r="JVF59" s="144"/>
      <c r="JVG59" s="144"/>
      <c r="JVH59" s="144"/>
      <c r="JVI59" s="144"/>
      <c r="JVJ59" s="144"/>
      <c r="JVK59" s="144"/>
      <c r="JVL59" s="144"/>
      <c r="JVM59" s="144"/>
      <c r="JVN59" s="144"/>
      <c r="JVO59" s="144"/>
      <c r="JVP59" s="144"/>
      <c r="JVQ59" s="144"/>
      <c r="JVR59" s="144"/>
      <c r="JVS59" s="144"/>
      <c r="JVT59" s="144"/>
      <c r="JVU59" s="144"/>
      <c r="JVV59" s="144"/>
      <c r="JVW59" s="144"/>
      <c r="JVX59" s="144"/>
      <c r="JVY59" s="144"/>
      <c r="JVZ59" s="144"/>
      <c r="JWA59" s="144"/>
      <c r="JWB59" s="144"/>
      <c r="JWC59" s="144"/>
      <c r="JWD59" s="144"/>
      <c r="JWE59" s="144"/>
      <c r="JWF59" s="144"/>
      <c r="JWG59" s="144"/>
      <c r="JWH59" s="144"/>
      <c r="JWI59" s="144"/>
      <c r="JWJ59" s="144"/>
      <c r="JWK59" s="144"/>
      <c r="JWL59" s="144"/>
      <c r="JWM59" s="144"/>
      <c r="JWN59" s="144"/>
      <c r="JWO59" s="144"/>
      <c r="JWP59" s="144"/>
      <c r="JWQ59" s="144"/>
      <c r="JWR59" s="144"/>
      <c r="JWS59" s="144"/>
      <c r="JWT59" s="144"/>
      <c r="JWU59" s="144"/>
      <c r="JWV59" s="144"/>
      <c r="JWW59" s="144"/>
      <c r="JWX59" s="144"/>
      <c r="JWY59" s="144"/>
      <c r="JWZ59" s="144"/>
      <c r="JXA59" s="144"/>
      <c r="JXB59" s="144"/>
      <c r="JXC59" s="144"/>
      <c r="JXD59" s="144"/>
      <c r="JXE59" s="144"/>
      <c r="JXF59" s="144"/>
      <c r="JXG59" s="144"/>
      <c r="JXH59" s="144"/>
      <c r="JXI59" s="144"/>
      <c r="JXJ59" s="144"/>
      <c r="JXK59" s="144"/>
      <c r="JXL59" s="144"/>
      <c r="JXM59" s="144"/>
      <c r="JXN59" s="144"/>
      <c r="JXO59" s="144"/>
      <c r="JXP59" s="144"/>
      <c r="JXQ59" s="144"/>
      <c r="JXR59" s="144"/>
      <c r="JXS59" s="144"/>
      <c r="JXT59" s="144"/>
      <c r="JXU59" s="144"/>
      <c r="JXV59" s="144"/>
      <c r="JXW59" s="144"/>
      <c r="JXX59" s="144"/>
      <c r="JXY59" s="144"/>
      <c r="JXZ59" s="144"/>
      <c r="JYA59" s="144"/>
      <c r="JYB59" s="144"/>
      <c r="JYC59" s="144"/>
      <c r="JYD59" s="144"/>
      <c r="JYE59" s="144"/>
      <c r="JYF59" s="144"/>
      <c r="JYG59" s="144"/>
      <c r="JYH59" s="144"/>
      <c r="JYI59" s="144"/>
      <c r="JYJ59" s="144"/>
      <c r="JYK59" s="144"/>
      <c r="JYL59" s="144"/>
      <c r="JYM59" s="144"/>
      <c r="JYN59" s="144"/>
      <c r="JYO59" s="144"/>
      <c r="JYP59" s="144"/>
      <c r="JYQ59" s="144"/>
      <c r="JYR59" s="144"/>
      <c r="JYS59" s="144"/>
      <c r="JYT59" s="144"/>
      <c r="JYU59" s="144"/>
      <c r="JYV59" s="144"/>
      <c r="JYW59" s="144"/>
      <c r="JYX59" s="144"/>
      <c r="JYY59" s="144"/>
      <c r="JYZ59" s="144"/>
      <c r="JZA59" s="144"/>
      <c r="JZB59" s="144"/>
      <c r="JZC59" s="144"/>
      <c r="JZD59" s="144"/>
      <c r="JZE59" s="144"/>
      <c r="JZF59" s="144"/>
      <c r="JZG59" s="144"/>
      <c r="JZH59" s="144"/>
      <c r="JZI59" s="144"/>
      <c r="JZJ59" s="144"/>
      <c r="JZK59" s="144"/>
      <c r="JZL59" s="144"/>
      <c r="JZM59" s="144"/>
      <c r="JZN59" s="144"/>
      <c r="JZO59" s="144"/>
      <c r="JZP59" s="144"/>
      <c r="JZQ59" s="144"/>
      <c r="JZR59" s="144"/>
      <c r="JZS59" s="144"/>
      <c r="JZT59" s="144"/>
      <c r="JZU59" s="144"/>
      <c r="JZV59" s="144"/>
      <c r="JZW59" s="144"/>
      <c r="JZX59" s="144"/>
      <c r="JZY59" s="144"/>
      <c r="JZZ59" s="144"/>
      <c r="KAA59" s="144"/>
      <c r="KAB59" s="144"/>
      <c r="KAC59" s="144"/>
      <c r="KAD59" s="144"/>
      <c r="KAE59" s="144"/>
      <c r="KAF59" s="144"/>
      <c r="KAG59" s="144"/>
      <c r="KAH59" s="144"/>
      <c r="KAI59" s="144"/>
      <c r="KAJ59" s="144"/>
      <c r="KAK59" s="144"/>
      <c r="KAL59" s="144"/>
      <c r="KAM59" s="144"/>
      <c r="KAN59" s="144"/>
      <c r="KAO59" s="144"/>
      <c r="KAP59" s="144"/>
      <c r="KAQ59" s="144"/>
      <c r="KAR59" s="144"/>
      <c r="KAS59" s="144"/>
      <c r="KAT59" s="144"/>
      <c r="KAU59" s="144"/>
      <c r="KAV59" s="144"/>
      <c r="KAW59" s="144"/>
      <c r="KAX59" s="144"/>
      <c r="KAY59" s="144"/>
      <c r="KAZ59" s="144"/>
      <c r="KBA59" s="144"/>
      <c r="KBB59" s="144"/>
      <c r="KBC59" s="144"/>
      <c r="KBD59" s="144"/>
      <c r="KBE59" s="144"/>
      <c r="KBF59" s="144"/>
      <c r="KBG59" s="144"/>
      <c r="KBH59" s="144"/>
      <c r="KBI59" s="144"/>
      <c r="KBJ59" s="144"/>
      <c r="KBK59" s="144"/>
      <c r="KBL59" s="144"/>
      <c r="KBM59" s="144"/>
      <c r="KBN59" s="144"/>
      <c r="KBO59" s="144"/>
      <c r="KBP59" s="144"/>
      <c r="KBQ59" s="144"/>
      <c r="KBR59" s="144"/>
      <c r="KBS59" s="144"/>
      <c r="KBT59" s="144"/>
      <c r="KBU59" s="144"/>
      <c r="KBV59" s="144"/>
      <c r="KBW59" s="144"/>
      <c r="KBX59" s="144"/>
      <c r="KBY59" s="144"/>
      <c r="KBZ59" s="144"/>
      <c r="KCA59" s="144"/>
      <c r="KCB59" s="144"/>
      <c r="KCC59" s="144"/>
      <c r="KCD59" s="144"/>
      <c r="KCE59" s="144"/>
      <c r="KCF59" s="144"/>
      <c r="KCG59" s="144"/>
      <c r="KCH59" s="144"/>
      <c r="KCI59" s="144"/>
      <c r="KCJ59" s="144"/>
      <c r="KCK59" s="144"/>
      <c r="KCL59" s="144"/>
      <c r="KCM59" s="144"/>
      <c r="KCN59" s="144"/>
      <c r="KCO59" s="144"/>
      <c r="KCP59" s="144"/>
      <c r="KCQ59" s="144"/>
      <c r="KCR59" s="144"/>
      <c r="KCS59" s="144"/>
      <c r="KCT59" s="144"/>
      <c r="KCU59" s="144"/>
      <c r="KCV59" s="144"/>
      <c r="KCW59" s="144"/>
      <c r="KCX59" s="144"/>
      <c r="KCY59" s="144"/>
      <c r="KCZ59" s="144"/>
      <c r="KDA59" s="144"/>
      <c r="KDB59" s="144"/>
      <c r="KDC59" s="144"/>
      <c r="KDD59" s="144"/>
      <c r="KDE59" s="144"/>
      <c r="KDF59" s="144"/>
      <c r="KDG59" s="144"/>
      <c r="KDH59" s="144"/>
      <c r="KDI59" s="144"/>
      <c r="KDJ59" s="144"/>
      <c r="KDK59" s="144"/>
      <c r="KDL59" s="144"/>
      <c r="KDM59" s="144"/>
      <c r="KDN59" s="144"/>
      <c r="KDO59" s="144"/>
      <c r="KDP59" s="144"/>
      <c r="KDQ59" s="144"/>
      <c r="KDR59" s="144"/>
      <c r="KDS59" s="144"/>
      <c r="KDT59" s="144"/>
      <c r="KDU59" s="144"/>
      <c r="KDV59" s="144"/>
      <c r="KDW59" s="144"/>
      <c r="KDX59" s="144"/>
      <c r="KDY59" s="144"/>
      <c r="KDZ59" s="144"/>
      <c r="KEA59" s="144"/>
      <c r="KEB59" s="144"/>
      <c r="KEC59" s="144"/>
      <c r="KED59" s="144"/>
      <c r="KEE59" s="144"/>
      <c r="KEF59" s="144"/>
      <c r="KEG59" s="144"/>
      <c r="KEH59" s="144"/>
      <c r="KEI59" s="144"/>
      <c r="KEJ59" s="144"/>
      <c r="KEK59" s="144"/>
      <c r="KEL59" s="144"/>
      <c r="KEM59" s="144"/>
      <c r="KEN59" s="144"/>
      <c r="KEO59" s="144"/>
      <c r="KEP59" s="144"/>
      <c r="KEQ59" s="144"/>
      <c r="KER59" s="144"/>
      <c r="KES59" s="144"/>
      <c r="KET59" s="144"/>
      <c r="KEU59" s="144"/>
      <c r="KEV59" s="144"/>
      <c r="KEW59" s="144"/>
      <c r="KEX59" s="144"/>
      <c r="KEY59" s="144"/>
      <c r="KEZ59" s="144"/>
      <c r="KFA59" s="144"/>
      <c r="KFB59" s="144"/>
      <c r="KFC59" s="144"/>
      <c r="KFD59" s="144"/>
      <c r="KFE59" s="144"/>
      <c r="KFF59" s="144"/>
      <c r="KFG59" s="144"/>
      <c r="KFH59" s="144"/>
      <c r="KFI59" s="144"/>
      <c r="KFJ59" s="144"/>
      <c r="KFK59" s="144"/>
      <c r="KFL59" s="144"/>
      <c r="KFM59" s="144"/>
      <c r="KFN59" s="144"/>
      <c r="KFO59" s="144"/>
      <c r="KFP59" s="144"/>
      <c r="KFQ59" s="144"/>
      <c r="KFR59" s="144"/>
      <c r="KFS59" s="144"/>
      <c r="KFT59" s="144"/>
      <c r="KFU59" s="144"/>
      <c r="KFV59" s="144"/>
      <c r="KFW59" s="144"/>
      <c r="KFX59" s="144"/>
      <c r="KFY59" s="144"/>
      <c r="KFZ59" s="144"/>
      <c r="KGA59" s="144"/>
      <c r="KGB59" s="144"/>
      <c r="KGC59" s="144"/>
      <c r="KGD59" s="144"/>
      <c r="KGE59" s="144"/>
      <c r="KGF59" s="144"/>
      <c r="KGG59" s="144"/>
      <c r="KGH59" s="144"/>
      <c r="KGI59" s="144"/>
      <c r="KGJ59" s="144"/>
      <c r="KGK59" s="144"/>
      <c r="KGL59" s="144"/>
      <c r="KGM59" s="144"/>
      <c r="KGN59" s="144"/>
      <c r="KGO59" s="144"/>
      <c r="KGP59" s="144"/>
      <c r="KGQ59" s="144"/>
      <c r="KGR59" s="144"/>
      <c r="KGS59" s="144"/>
      <c r="KGT59" s="144"/>
      <c r="KGU59" s="144"/>
      <c r="KGV59" s="144"/>
      <c r="KGW59" s="144"/>
      <c r="KGX59" s="144"/>
      <c r="KGY59" s="144"/>
      <c r="KGZ59" s="144"/>
      <c r="KHA59" s="144"/>
      <c r="KHB59" s="144"/>
      <c r="KHC59" s="144"/>
      <c r="KHD59" s="144"/>
      <c r="KHE59" s="144"/>
      <c r="KHF59" s="144"/>
      <c r="KHG59" s="144"/>
      <c r="KHH59" s="144"/>
      <c r="KHI59" s="144"/>
      <c r="KHJ59" s="144"/>
      <c r="KHK59" s="144"/>
      <c r="KHL59" s="144"/>
      <c r="KHM59" s="144"/>
      <c r="KHN59" s="144"/>
      <c r="KHO59" s="144"/>
      <c r="KHP59" s="144"/>
      <c r="KHQ59" s="144"/>
      <c r="KHR59" s="144"/>
      <c r="KHS59" s="144"/>
      <c r="KHT59" s="144"/>
      <c r="KHU59" s="144"/>
      <c r="KHV59" s="144"/>
      <c r="KHW59" s="144"/>
      <c r="KHX59" s="144"/>
      <c r="KHY59" s="144"/>
      <c r="KHZ59" s="144"/>
      <c r="KIA59" s="144"/>
      <c r="KIB59" s="144"/>
      <c r="KIC59" s="144"/>
      <c r="KID59" s="144"/>
      <c r="KIE59" s="144"/>
      <c r="KIF59" s="144"/>
      <c r="KIG59" s="144"/>
      <c r="KIH59" s="144"/>
      <c r="KII59" s="144"/>
      <c r="KIJ59" s="144"/>
      <c r="KIK59" s="144"/>
      <c r="KIL59" s="144"/>
      <c r="KIM59" s="144"/>
      <c r="KIN59" s="144"/>
      <c r="KIO59" s="144"/>
      <c r="KIP59" s="144"/>
      <c r="KIQ59" s="144"/>
      <c r="KIR59" s="144"/>
      <c r="KIS59" s="144"/>
      <c r="KIT59" s="144"/>
      <c r="KIU59" s="144"/>
      <c r="KIV59" s="144"/>
      <c r="KIW59" s="144"/>
      <c r="KIX59" s="144"/>
      <c r="KIY59" s="144"/>
      <c r="KIZ59" s="144"/>
      <c r="KJA59" s="144"/>
      <c r="KJB59" s="144"/>
      <c r="KJC59" s="144"/>
      <c r="KJD59" s="144"/>
      <c r="KJE59" s="144"/>
      <c r="KJF59" s="144"/>
      <c r="KJG59" s="144"/>
      <c r="KJH59" s="144"/>
      <c r="KJI59" s="144"/>
      <c r="KJJ59" s="144"/>
      <c r="KJK59" s="144"/>
      <c r="KJL59" s="144"/>
      <c r="KJM59" s="144"/>
      <c r="KJN59" s="144"/>
      <c r="KJO59" s="144"/>
      <c r="KJP59" s="144"/>
      <c r="KJQ59" s="144"/>
      <c r="KJR59" s="144"/>
      <c r="KJS59" s="144"/>
      <c r="KJT59" s="144"/>
      <c r="KJU59" s="144"/>
      <c r="KJV59" s="144"/>
      <c r="KJW59" s="144"/>
      <c r="KJX59" s="144"/>
      <c r="KJY59" s="144"/>
      <c r="KJZ59" s="144"/>
      <c r="KKA59" s="144"/>
      <c r="KKB59" s="144"/>
      <c r="KKC59" s="144"/>
      <c r="KKD59" s="144"/>
      <c r="KKE59" s="144"/>
      <c r="KKF59" s="144"/>
      <c r="KKG59" s="144"/>
      <c r="KKH59" s="144"/>
      <c r="KKI59" s="144"/>
      <c r="KKJ59" s="144"/>
      <c r="KKK59" s="144"/>
      <c r="KKL59" s="144"/>
      <c r="KKM59" s="144"/>
      <c r="KKN59" s="144"/>
      <c r="KKO59" s="144"/>
      <c r="KKP59" s="144"/>
      <c r="KKQ59" s="144"/>
      <c r="KKR59" s="144"/>
      <c r="KKS59" s="144"/>
      <c r="KKT59" s="144"/>
      <c r="KKU59" s="144"/>
      <c r="KKV59" s="144"/>
      <c r="KKW59" s="144"/>
      <c r="KKX59" s="144"/>
      <c r="KKY59" s="144"/>
      <c r="KKZ59" s="144"/>
      <c r="KLA59" s="144"/>
      <c r="KLB59" s="144"/>
      <c r="KLC59" s="144"/>
      <c r="KLD59" s="144"/>
      <c r="KLE59" s="144"/>
      <c r="KLF59" s="144"/>
      <c r="KLG59" s="144"/>
      <c r="KLH59" s="144"/>
      <c r="KLI59" s="144"/>
      <c r="KLJ59" s="144"/>
      <c r="KLK59" s="144"/>
      <c r="KLL59" s="144"/>
      <c r="KLM59" s="144"/>
      <c r="KLN59" s="144"/>
      <c r="KLO59" s="144"/>
      <c r="KLP59" s="144"/>
      <c r="KLQ59" s="144"/>
      <c r="KLR59" s="144"/>
      <c r="KLS59" s="144"/>
      <c r="KLT59" s="144"/>
      <c r="KLU59" s="144"/>
      <c r="KLV59" s="144"/>
      <c r="KLW59" s="144"/>
      <c r="KLX59" s="144"/>
      <c r="KLY59" s="144"/>
      <c r="KLZ59" s="144"/>
      <c r="KMA59" s="144"/>
      <c r="KMB59" s="144"/>
      <c r="KMC59" s="144"/>
      <c r="KMD59" s="144"/>
      <c r="KME59" s="144"/>
      <c r="KMF59" s="144"/>
      <c r="KMG59" s="144"/>
      <c r="KMH59" s="144"/>
      <c r="KMI59" s="144"/>
      <c r="KMJ59" s="144"/>
      <c r="KMK59" s="144"/>
      <c r="KML59" s="144"/>
      <c r="KMM59" s="144"/>
      <c r="KMN59" s="144"/>
      <c r="KMO59" s="144"/>
      <c r="KMP59" s="144"/>
      <c r="KMQ59" s="144"/>
      <c r="KMR59" s="144"/>
      <c r="KMS59" s="144"/>
      <c r="KMT59" s="144"/>
      <c r="KMU59" s="144"/>
      <c r="KMV59" s="144"/>
      <c r="KMW59" s="144"/>
      <c r="KMX59" s="144"/>
      <c r="KMY59" s="144"/>
      <c r="KMZ59" s="144"/>
      <c r="KNA59" s="144"/>
      <c r="KNB59" s="144"/>
      <c r="KNC59" s="144"/>
      <c r="KND59" s="144"/>
      <c r="KNE59" s="144"/>
      <c r="KNF59" s="144"/>
      <c r="KNG59" s="144"/>
      <c r="KNH59" s="144"/>
      <c r="KNI59" s="144"/>
      <c r="KNJ59" s="144"/>
      <c r="KNK59" s="144"/>
      <c r="KNL59" s="144"/>
      <c r="KNM59" s="144"/>
      <c r="KNN59" s="144"/>
      <c r="KNO59" s="144"/>
      <c r="KNP59" s="144"/>
      <c r="KNQ59" s="144"/>
      <c r="KNR59" s="144"/>
      <c r="KNS59" s="144"/>
      <c r="KNT59" s="144"/>
      <c r="KNU59" s="144"/>
      <c r="KNV59" s="144"/>
      <c r="KNW59" s="144"/>
      <c r="KNX59" s="144"/>
      <c r="KNY59" s="144"/>
      <c r="KNZ59" s="144"/>
      <c r="KOA59" s="144"/>
      <c r="KOB59" s="144"/>
      <c r="KOC59" s="144"/>
      <c r="KOD59" s="144"/>
      <c r="KOE59" s="144"/>
      <c r="KOF59" s="144"/>
      <c r="KOG59" s="144"/>
      <c r="KOH59" s="144"/>
      <c r="KOI59" s="144"/>
      <c r="KOJ59" s="144"/>
      <c r="KOK59" s="144"/>
      <c r="KOL59" s="144"/>
      <c r="KOM59" s="144"/>
      <c r="KON59" s="144"/>
      <c r="KOO59" s="144"/>
      <c r="KOP59" s="144"/>
      <c r="KOQ59" s="144"/>
      <c r="KOR59" s="144"/>
      <c r="KOS59" s="144"/>
      <c r="KOT59" s="144"/>
      <c r="KOU59" s="144"/>
      <c r="KOV59" s="144"/>
      <c r="KOW59" s="144"/>
      <c r="KOX59" s="144"/>
      <c r="KOY59" s="144"/>
      <c r="KOZ59" s="144"/>
      <c r="KPA59" s="144"/>
      <c r="KPB59" s="144"/>
      <c r="KPC59" s="144"/>
      <c r="KPD59" s="144"/>
      <c r="KPE59" s="144"/>
      <c r="KPF59" s="144"/>
      <c r="KPG59" s="144"/>
      <c r="KPH59" s="144"/>
      <c r="KPI59" s="144"/>
      <c r="KPJ59" s="144"/>
      <c r="KPK59" s="144"/>
      <c r="KPL59" s="144"/>
      <c r="KPM59" s="144"/>
      <c r="KPN59" s="144"/>
      <c r="KPO59" s="144"/>
      <c r="KPP59" s="144"/>
      <c r="KPQ59" s="144"/>
      <c r="KPR59" s="144"/>
      <c r="KPS59" s="144"/>
      <c r="KPT59" s="144"/>
      <c r="KPU59" s="144"/>
      <c r="KPV59" s="144"/>
      <c r="KPW59" s="144"/>
      <c r="KPX59" s="144"/>
      <c r="KPY59" s="144"/>
      <c r="KPZ59" s="144"/>
      <c r="KQA59" s="144"/>
      <c r="KQB59" s="144"/>
      <c r="KQC59" s="144"/>
      <c r="KQD59" s="144"/>
      <c r="KQE59" s="144"/>
      <c r="KQF59" s="144"/>
      <c r="KQG59" s="144"/>
      <c r="KQH59" s="144"/>
      <c r="KQI59" s="144"/>
      <c r="KQJ59" s="144"/>
      <c r="KQK59" s="144"/>
      <c r="KQL59" s="144"/>
      <c r="KQM59" s="144"/>
      <c r="KQN59" s="144"/>
      <c r="KQO59" s="144"/>
      <c r="KQP59" s="144"/>
      <c r="KQQ59" s="144"/>
      <c r="KQR59" s="144"/>
      <c r="KQS59" s="144"/>
      <c r="KQT59" s="144"/>
      <c r="KQU59" s="144"/>
      <c r="KQV59" s="144"/>
      <c r="KQW59" s="144"/>
      <c r="KQX59" s="144"/>
      <c r="KQY59" s="144"/>
      <c r="KQZ59" s="144"/>
      <c r="KRA59" s="144"/>
      <c r="KRB59" s="144"/>
      <c r="KRC59" s="144"/>
      <c r="KRD59" s="144"/>
      <c r="KRE59" s="144"/>
      <c r="KRF59" s="144"/>
      <c r="KRG59" s="144"/>
      <c r="KRH59" s="144"/>
      <c r="KRI59" s="144"/>
      <c r="KRJ59" s="144"/>
      <c r="KRK59" s="144"/>
      <c r="KRL59" s="144"/>
      <c r="KRM59" s="144"/>
      <c r="KRN59" s="144"/>
      <c r="KRO59" s="144"/>
      <c r="KRP59" s="144"/>
      <c r="KRQ59" s="144"/>
      <c r="KRR59" s="144"/>
      <c r="KRS59" s="144"/>
      <c r="KRT59" s="144"/>
      <c r="KRU59" s="144"/>
      <c r="KRV59" s="144"/>
      <c r="KRW59" s="144"/>
      <c r="KRX59" s="144"/>
      <c r="KRY59" s="144"/>
      <c r="KRZ59" s="144"/>
      <c r="KSA59" s="144"/>
      <c r="KSB59" s="144"/>
      <c r="KSC59" s="144"/>
      <c r="KSD59" s="144"/>
      <c r="KSE59" s="144"/>
      <c r="KSF59" s="144"/>
      <c r="KSG59" s="144"/>
      <c r="KSH59" s="144"/>
      <c r="KSI59" s="144"/>
      <c r="KSJ59" s="144"/>
      <c r="KSK59" s="144"/>
      <c r="KSL59" s="144"/>
      <c r="KSM59" s="144"/>
      <c r="KSN59" s="144"/>
      <c r="KSO59" s="144"/>
      <c r="KSP59" s="144"/>
      <c r="KSQ59" s="144"/>
      <c r="KSR59" s="144"/>
      <c r="KSS59" s="144"/>
      <c r="KST59" s="144"/>
      <c r="KSU59" s="144"/>
      <c r="KSV59" s="144"/>
      <c r="KSW59" s="144"/>
      <c r="KSX59" s="144"/>
      <c r="KSY59" s="144"/>
      <c r="KSZ59" s="144"/>
      <c r="KTA59" s="144"/>
      <c r="KTB59" s="144"/>
      <c r="KTC59" s="144"/>
      <c r="KTD59" s="144"/>
      <c r="KTE59" s="144"/>
      <c r="KTF59" s="144"/>
      <c r="KTG59" s="144"/>
      <c r="KTH59" s="144"/>
      <c r="KTI59" s="144"/>
      <c r="KTJ59" s="144"/>
      <c r="KTK59" s="144"/>
      <c r="KTL59" s="144"/>
      <c r="KTM59" s="144"/>
      <c r="KTN59" s="144"/>
      <c r="KTO59" s="144"/>
      <c r="KTP59" s="144"/>
      <c r="KTQ59" s="144"/>
      <c r="KTR59" s="144"/>
      <c r="KTS59" s="144"/>
      <c r="KTT59" s="144"/>
      <c r="KTU59" s="144"/>
      <c r="KTV59" s="144"/>
      <c r="KTW59" s="144"/>
      <c r="KTX59" s="144"/>
      <c r="KTY59" s="144"/>
      <c r="KTZ59" s="144"/>
      <c r="KUA59" s="144"/>
      <c r="KUB59" s="144"/>
      <c r="KUC59" s="144"/>
      <c r="KUD59" s="144"/>
      <c r="KUE59" s="144"/>
      <c r="KUF59" s="144"/>
      <c r="KUG59" s="144"/>
      <c r="KUH59" s="144"/>
      <c r="KUI59" s="144"/>
      <c r="KUJ59" s="144"/>
      <c r="KUK59" s="144"/>
      <c r="KUL59" s="144"/>
      <c r="KUM59" s="144"/>
      <c r="KUN59" s="144"/>
      <c r="KUO59" s="144"/>
      <c r="KUP59" s="144"/>
      <c r="KUQ59" s="144"/>
      <c r="KUR59" s="144"/>
      <c r="KUS59" s="144"/>
      <c r="KUT59" s="144"/>
      <c r="KUU59" s="144"/>
      <c r="KUV59" s="144"/>
      <c r="KUW59" s="144"/>
      <c r="KUX59" s="144"/>
      <c r="KUY59" s="144"/>
      <c r="KUZ59" s="144"/>
      <c r="KVA59" s="144"/>
      <c r="KVB59" s="144"/>
      <c r="KVC59" s="144"/>
      <c r="KVD59" s="144"/>
      <c r="KVE59" s="144"/>
      <c r="KVF59" s="144"/>
      <c r="KVG59" s="144"/>
      <c r="KVH59" s="144"/>
      <c r="KVI59" s="144"/>
      <c r="KVJ59" s="144"/>
      <c r="KVK59" s="144"/>
      <c r="KVL59" s="144"/>
      <c r="KVM59" s="144"/>
      <c r="KVN59" s="144"/>
      <c r="KVO59" s="144"/>
      <c r="KVP59" s="144"/>
      <c r="KVQ59" s="144"/>
      <c r="KVR59" s="144"/>
      <c r="KVS59" s="144"/>
      <c r="KVT59" s="144"/>
      <c r="KVU59" s="144"/>
      <c r="KVV59" s="144"/>
      <c r="KVW59" s="144"/>
      <c r="KVX59" s="144"/>
      <c r="KVY59" s="144"/>
      <c r="KVZ59" s="144"/>
      <c r="KWA59" s="144"/>
      <c r="KWB59" s="144"/>
      <c r="KWC59" s="144"/>
      <c r="KWD59" s="144"/>
      <c r="KWE59" s="144"/>
      <c r="KWF59" s="144"/>
      <c r="KWG59" s="144"/>
      <c r="KWH59" s="144"/>
      <c r="KWI59" s="144"/>
      <c r="KWJ59" s="144"/>
      <c r="KWK59" s="144"/>
      <c r="KWL59" s="144"/>
      <c r="KWM59" s="144"/>
      <c r="KWN59" s="144"/>
      <c r="KWO59" s="144"/>
      <c r="KWP59" s="144"/>
      <c r="KWQ59" s="144"/>
      <c r="KWR59" s="144"/>
      <c r="KWS59" s="144"/>
      <c r="KWT59" s="144"/>
      <c r="KWU59" s="144"/>
      <c r="KWV59" s="144"/>
      <c r="KWW59" s="144"/>
      <c r="KWX59" s="144"/>
      <c r="KWY59" s="144"/>
      <c r="KWZ59" s="144"/>
      <c r="KXA59" s="144"/>
      <c r="KXB59" s="144"/>
      <c r="KXC59" s="144"/>
      <c r="KXD59" s="144"/>
      <c r="KXE59" s="144"/>
      <c r="KXF59" s="144"/>
      <c r="KXG59" s="144"/>
      <c r="KXH59" s="144"/>
      <c r="KXI59" s="144"/>
      <c r="KXJ59" s="144"/>
      <c r="KXK59" s="144"/>
      <c r="KXL59" s="144"/>
      <c r="KXM59" s="144"/>
      <c r="KXN59" s="144"/>
      <c r="KXO59" s="144"/>
      <c r="KXP59" s="144"/>
      <c r="KXQ59" s="144"/>
      <c r="KXR59" s="144"/>
      <c r="KXS59" s="144"/>
      <c r="KXT59" s="144"/>
      <c r="KXU59" s="144"/>
      <c r="KXV59" s="144"/>
      <c r="KXW59" s="144"/>
      <c r="KXX59" s="144"/>
      <c r="KXY59" s="144"/>
      <c r="KXZ59" s="144"/>
      <c r="KYA59" s="144"/>
      <c r="KYB59" s="144"/>
      <c r="KYC59" s="144"/>
      <c r="KYD59" s="144"/>
      <c r="KYE59" s="144"/>
      <c r="KYF59" s="144"/>
      <c r="KYG59" s="144"/>
      <c r="KYH59" s="144"/>
      <c r="KYI59" s="144"/>
      <c r="KYJ59" s="144"/>
      <c r="KYK59" s="144"/>
      <c r="KYL59" s="144"/>
      <c r="KYM59" s="144"/>
      <c r="KYN59" s="144"/>
      <c r="KYO59" s="144"/>
      <c r="KYP59" s="144"/>
      <c r="KYQ59" s="144"/>
      <c r="KYR59" s="144"/>
      <c r="KYS59" s="144"/>
      <c r="KYT59" s="144"/>
      <c r="KYU59" s="144"/>
      <c r="KYV59" s="144"/>
      <c r="KYW59" s="144"/>
      <c r="KYX59" s="144"/>
      <c r="KYY59" s="144"/>
      <c r="KYZ59" s="144"/>
      <c r="KZA59" s="144"/>
      <c r="KZB59" s="144"/>
      <c r="KZC59" s="144"/>
      <c r="KZD59" s="144"/>
      <c r="KZE59" s="144"/>
      <c r="KZF59" s="144"/>
      <c r="KZG59" s="144"/>
      <c r="KZH59" s="144"/>
      <c r="KZI59" s="144"/>
      <c r="KZJ59" s="144"/>
      <c r="KZK59" s="144"/>
      <c r="KZL59" s="144"/>
      <c r="KZM59" s="144"/>
      <c r="KZN59" s="144"/>
      <c r="KZO59" s="144"/>
      <c r="KZP59" s="144"/>
      <c r="KZQ59" s="144"/>
      <c r="KZR59" s="144"/>
      <c r="KZS59" s="144"/>
      <c r="KZT59" s="144"/>
      <c r="KZU59" s="144"/>
      <c r="KZV59" s="144"/>
      <c r="KZW59" s="144"/>
      <c r="KZX59" s="144"/>
      <c r="KZY59" s="144"/>
      <c r="KZZ59" s="144"/>
      <c r="LAA59" s="144"/>
      <c r="LAB59" s="144"/>
      <c r="LAC59" s="144"/>
      <c r="LAD59" s="144"/>
      <c r="LAE59" s="144"/>
      <c r="LAF59" s="144"/>
      <c r="LAG59" s="144"/>
      <c r="LAH59" s="144"/>
      <c r="LAI59" s="144"/>
      <c r="LAJ59" s="144"/>
      <c r="LAK59" s="144"/>
      <c r="LAL59" s="144"/>
      <c r="LAM59" s="144"/>
      <c r="LAN59" s="144"/>
      <c r="LAO59" s="144"/>
      <c r="LAP59" s="144"/>
      <c r="LAQ59" s="144"/>
      <c r="LAR59" s="144"/>
      <c r="LAS59" s="144"/>
      <c r="LAT59" s="144"/>
      <c r="LAU59" s="144"/>
      <c r="LAV59" s="144"/>
      <c r="LAW59" s="144"/>
      <c r="LAX59" s="144"/>
      <c r="LAY59" s="144"/>
      <c r="LAZ59" s="144"/>
      <c r="LBA59" s="144"/>
      <c r="LBB59" s="144"/>
      <c r="LBC59" s="144"/>
      <c r="LBD59" s="144"/>
      <c r="LBE59" s="144"/>
      <c r="LBF59" s="144"/>
      <c r="LBG59" s="144"/>
      <c r="LBH59" s="144"/>
      <c r="LBI59" s="144"/>
      <c r="LBJ59" s="144"/>
      <c r="LBK59" s="144"/>
      <c r="LBL59" s="144"/>
      <c r="LBM59" s="144"/>
      <c r="LBN59" s="144"/>
      <c r="LBO59" s="144"/>
      <c r="LBP59" s="144"/>
      <c r="LBQ59" s="144"/>
      <c r="LBR59" s="144"/>
      <c r="LBS59" s="144"/>
      <c r="LBT59" s="144"/>
      <c r="LBU59" s="144"/>
      <c r="LBV59" s="144"/>
      <c r="LBW59" s="144"/>
      <c r="LBX59" s="144"/>
      <c r="LBY59" s="144"/>
      <c r="LBZ59" s="144"/>
      <c r="LCA59" s="144"/>
      <c r="LCB59" s="144"/>
      <c r="LCC59" s="144"/>
      <c r="LCD59" s="144"/>
      <c r="LCE59" s="144"/>
      <c r="LCF59" s="144"/>
      <c r="LCG59" s="144"/>
      <c r="LCH59" s="144"/>
      <c r="LCI59" s="144"/>
      <c r="LCJ59" s="144"/>
      <c r="LCK59" s="144"/>
      <c r="LCL59" s="144"/>
      <c r="LCM59" s="144"/>
      <c r="LCN59" s="144"/>
      <c r="LCO59" s="144"/>
      <c r="LCP59" s="144"/>
      <c r="LCQ59" s="144"/>
      <c r="LCR59" s="144"/>
      <c r="LCS59" s="144"/>
      <c r="LCT59" s="144"/>
      <c r="LCU59" s="144"/>
      <c r="LCV59" s="144"/>
      <c r="LCW59" s="144"/>
      <c r="LCX59" s="144"/>
      <c r="LCY59" s="144"/>
      <c r="LCZ59" s="144"/>
      <c r="LDA59" s="144"/>
      <c r="LDB59" s="144"/>
      <c r="LDC59" s="144"/>
      <c r="LDD59" s="144"/>
      <c r="LDE59" s="144"/>
      <c r="LDF59" s="144"/>
      <c r="LDG59" s="144"/>
      <c r="LDH59" s="144"/>
      <c r="LDI59" s="144"/>
      <c r="LDJ59" s="144"/>
      <c r="LDK59" s="144"/>
      <c r="LDL59" s="144"/>
      <c r="LDM59" s="144"/>
      <c r="LDN59" s="144"/>
      <c r="LDO59" s="144"/>
      <c r="LDP59" s="144"/>
      <c r="LDQ59" s="144"/>
      <c r="LDR59" s="144"/>
      <c r="LDS59" s="144"/>
      <c r="LDT59" s="144"/>
      <c r="LDU59" s="144"/>
      <c r="LDV59" s="144"/>
      <c r="LDW59" s="144"/>
      <c r="LDX59" s="144"/>
      <c r="LDY59" s="144"/>
      <c r="LDZ59" s="144"/>
      <c r="LEA59" s="144"/>
      <c r="LEB59" s="144"/>
      <c r="LEC59" s="144"/>
      <c r="LED59" s="144"/>
      <c r="LEE59" s="144"/>
      <c r="LEF59" s="144"/>
      <c r="LEG59" s="144"/>
      <c r="LEH59" s="144"/>
      <c r="LEI59" s="144"/>
      <c r="LEJ59" s="144"/>
      <c r="LEK59" s="144"/>
      <c r="LEL59" s="144"/>
      <c r="LEM59" s="144"/>
      <c r="LEN59" s="144"/>
      <c r="LEO59" s="144"/>
      <c r="LEP59" s="144"/>
      <c r="LEQ59" s="144"/>
      <c r="LER59" s="144"/>
      <c r="LES59" s="144"/>
      <c r="LET59" s="144"/>
      <c r="LEU59" s="144"/>
      <c r="LEV59" s="144"/>
      <c r="LEW59" s="144"/>
      <c r="LEX59" s="144"/>
      <c r="LEY59" s="144"/>
      <c r="LEZ59" s="144"/>
      <c r="LFA59" s="144"/>
      <c r="LFB59" s="144"/>
      <c r="LFC59" s="144"/>
      <c r="LFD59" s="144"/>
      <c r="LFE59" s="144"/>
      <c r="LFF59" s="144"/>
      <c r="LFG59" s="144"/>
      <c r="LFH59" s="144"/>
      <c r="LFI59" s="144"/>
      <c r="LFJ59" s="144"/>
      <c r="LFK59" s="144"/>
      <c r="LFL59" s="144"/>
      <c r="LFM59" s="144"/>
      <c r="LFN59" s="144"/>
      <c r="LFO59" s="144"/>
      <c r="LFP59" s="144"/>
      <c r="LFQ59" s="144"/>
      <c r="LFR59" s="144"/>
      <c r="LFS59" s="144"/>
      <c r="LFT59" s="144"/>
      <c r="LFU59" s="144"/>
      <c r="LFV59" s="144"/>
      <c r="LFW59" s="144"/>
      <c r="LFX59" s="144"/>
      <c r="LFY59" s="144"/>
      <c r="LFZ59" s="144"/>
      <c r="LGA59" s="144"/>
      <c r="LGB59" s="144"/>
      <c r="LGC59" s="144"/>
      <c r="LGD59" s="144"/>
      <c r="LGE59" s="144"/>
      <c r="LGF59" s="144"/>
      <c r="LGG59" s="144"/>
      <c r="LGH59" s="144"/>
      <c r="LGI59" s="144"/>
      <c r="LGJ59" s="144"/>
      <c r="LGK59" s="144"/>
      <c r="LGL59" s="144"/>
      <c r="LGM59" s="144"/>
      <c r="LGN59" s="144"/>
      <c r="LGO59" s="144"/>
      <c r="LGP59" s="144"/>
      <c r="LGQ59" s="144"/>
      <c r="LGR59" s="144"/>
      <c r="LGS59" s="144"/>
      <c r="LGT59" s="144"/>
      <c r="LGU59" s="144"/>
      <c r="LGV59" s="144"/>
      <c r="LGW59" s="144"/>
      <c r="LGX59" s="144"/>
      <c r="LGY59" s="144"/>
      <c r="LGZ59" s="144"/>
      <c r="LHA59" s="144"/>
      <c r="LHB59" s="144"/>
      <c r="LHC59" s="144"/>
      <c r="LHD59" s="144"/>
      <c r="LHE59" s="144"/>
      <c r="LHF59" s="144"/>
      <c r="LHG59" s="144"/>
      <c r="LHH59" s="144"/>
      <c r="LHI59" s="144"/>
      <c r="LHJ59" s="144"/>
      <c r="LHK59" s="144"/>
      <c r="LHL59" s="144"/>
      <c r="LHM59" s="144"/>
      <c r="LHN59" s="144"/>
      <c r="LHO59" s="144"/>
      <c r="LHP59" s="144"/>
      <c r="LHQ59" s="144"/>
      <c r="LHR59" s="144"/>
      <c r="LHS59" s="144"/>
      <c r="LHT59" s="144"/>
      <c r="LHU59" s="144"/>
      <c r="LHV59" s="144"/>
      <c r="LHW59" s="144"/>
      <c r="LHX59" s="144"/>
      <c r="LHY59" s="144"/>
      <c r="LHZ59" s="144"/>
      <c r="LIA59" s="144"/>
      <c r="LIB59" s="144"/>
      <c r="LIC59" s="144"/>
      <c r="LID59" s="144"/>
      <c r="LIE59" s="144"/>
      <c r="LIF59" s="144"/>
      <c r="LIG59" s="144"/>
      <c r="LIH59" s="144"/>
      <c r="LII59" s="144"/>
      <c r="LIJ59" s="144"/>
      <c r="LIK59" s="144"/>
      <c r="LIL59" s="144"/>
      <c r="LIM59" s="144"/>
      <c r="LIN59" s="144"/>
      <c r="LIO59" s="144"/>
      <c r="LIP59" s="144"/>
      <c r="LIQ59" s="144"/>
      <c r="LIR59" s="144"/>
      <c r="LIS59" s="144"/>
      <c r="LIT59" s="144"/>
      <c r="LIU59" s="144"/>
      <c r="LIV59" s="144"/>
      <c r="LIW59" s="144"/>
      <c r="LIX59" s="144"/>
      <c r="LIY59" s="144"/>
      <c r="LIZ59" s="144"/>
      <c r="LJA59" s="144"/>
      <c r="LJB59" s="144"/>
      <c r="LJC59" s="144"/>
      <c r="LJD59" s="144"/>
      <c r="LJE59" s="144"/>
      <c r="LJF59" s="144"/>
      <c r="LJG59" s="144"/>
      <c r="LJH59" s="144"/>
      <c r="LJI59" s="144"/>
      <c r="LJJ59" s="144"/>
      <c r="LJK59" s="144"/>
      <c r="LJL59" s="144"/>
      <c r="LJM59" s="144"/>
      <c r="LJN59" s="144"/>
      <c r="LJO59" s="144"/>
      <c r="LJP59" s="144"/>
      <c r="LJQ59" s="144"/>
      <c r="LJR59" s="144"/>
      <c r="LJS59" s="144"/>
      <c r="LJT59" s="144"/>
      <c r="LJU59" s="144"/>
      <c r="LJV59" s="144"/>
      <c r="LJW59" s="144"/>
      <c r="LJX59" s="144"/>
      <c r="LJY59" s="144"/>
      <c r="LJZ59" s="144"/>
      <c r="LKA59" s="144"/>
      <c r="LKB59" s="144"/>
      <c r="LKC59" s="144"/>
      <c r="LKD59" s="144"/>
      <c r="LKE59" s="144"/>
      <c r="LKF59" s="144"/>
      <c r="LKG59" s="144"/>
      <c r="LKH59" s="144"/>
      <c r="LKI59" s="144"/>
      <c r="LKJ59" s="144"/>
      <c r="LKK59" s="144"/>
      <c r="LKL59" s="144"/>
      <c r="LKM59" s="144"/>
      <c r="LKN59" s="144"/>
      <c r="LKO59" s="144"/>
      <c r="LKP59" s="144"/>
      <c r="LKQ59" s="144"/>
      <c r="LKR59" s="144"/>
      <c r="LKS59" s="144"/>
      <c r="LKT59" s="144"/>
      <c r="LKU59" s="144"/>
      <c r="LKV59" s="144"/>
      <c r="LKW59" s="144"/>
      <c r="LKX59" s="144"/>
      <c r="LKY59" s="144"/>
      <c r="LKZ59" s="144"/>
      <c r="LLA59" s="144"/>
      <c r="LLB59" s="144"/>
      <c r="LLC59" s="144"/>
      <c r="LLD59" s="144"/>
      <c r="LLE59" s="144"/>
      <c r="LLF59" s="144"/>
      <c r="LLG59" s="144"/>
      <c r="LLH59" s="144"/>
      <c r="LLI59" s="144"/>
      <c r="LLJ59" s="144"/>
      <c r="LLK59" s="144"/>
      <c r="LLL59" s="144"/>
      <c r="LLM59" s="144"/>
      <c r="LLN59" s="144"/>
      <c r="LLO59" s="144"/>
      <c r="LLP59" s="144"/>
      <c r="LLQ59" s="144"/>
      <c r="LLR59" s="144"/>
      <c r="LLS59" s="144"/>
      <c r="LLT59" s="144"/>
      <c r="LLU59" s="144"/>
      <c r="LLV59" s="144"/>
      <c r="LLW59" s="144"/>
      <c r="LLX59" s="144"/>
      <c r="LLY59" s="144"/>
      <c r="LLZ59" s="144"/>
      <c r="LMA59" s="144"/>
      <c r="LMB59" s="144"/>
      <c r="LMC59" s="144"/>
      <c r="LMD59" s="144"/>
      <c r="LME59" s="144"/>
      <c r="LMF59" s="144"/>
      <c r="LMG59" s="144"/>
      <c r="LMH59" s="144"/>
      <c r="LMI59" s="144"/>
      <c r="LMJ59" s="144"/>
      <c r="LMK59" s="144"/>
      <c r="LML59" s="144"/>
      <c r="LMM59" s="144"/>
      <c r="LMN59" s="144"/>
      <c r="LMO59" s="144"/>
      <c r="LMP59" s="144"/>
      <c r="LMQ59" s="144"/>
      <c r="LMR59" s="144"/>
      <c r="LMS59" s="144"/>
      <c r="LMT59" s="144"/>
      <c r="LMU59" s="144"/>
      <c r="LMV59" s="144"/>
      <c r="LMW59" s="144"/>
      <c r="LMX59" s="144"/>
      <c r="LMY59" s="144"/>
      <c r="LMZ59" s="144"/>
      <c r="LNA59" s="144"/>
      <c r="LNB59" s="144"/>
      <c r="LNC59" s="144"/>
      <c r="LND59" s="144"/>
      <c r="LNE59" s="144"/>
      <c r="LNF59" s="144"/>
      <c r="LNG59" s="144"/>
      <c r="LNH59" s="144"/>
      <c r="LNI59" s="144"/>
      <c r="LNJ59" s="144"/>
      <c r="LNK59" s="144"/>
      <c r="LNL59" s="144"/>
      <c r="LNM59" s="144"/>
      <c r="LNN59" s="144"/>
      <c r="LNO59" s="144"/>
      <c r="LNP59" s="144"/>
      <c r="LNQ59" s="144"/>
      <c r="LNR59" s="144"/>
      <c r="LNS59" s="144"/>
      <c r="LNT59" s="144"/>
      <c r="LNU59" s="144"/>
      <c r="LNV59" s="144"/>
      <c r="LNW59" s="144"/>
      <c r="LNX59" s="144"/>
      <c r="LNY59" s="144"/>
      <c r="LNZ59" s="144"/>
      <c r="LOA59" s="144"/>
      <c r="LOB59" s="144"/>
      <c r="LOC59" s="144"/>
      <c r="LOD59" s="144"/>
      <c r="LOE59" s="144"/>
      <c r="LOF59" s="144"/>
      <c r="LOG59" s="144"/>
      <c r="LOH59" s="144"/>
      <c r="LOI59" s="144"/>
      <c r="LOJ59" s="144"/>
      <c r="LOK59" s="144"/>
      <c r="LOL59" s="144"/>
      <c r="LOM59" s="144"/>
      <c r="LON59" s="144"/>
      <c r="LOO59" s="144"/>
      <c r="LOP59" s="144"/>
      <c r="LOQ59" s="144"/>
      <c r="LOR59" s="144"/>
      <c r="LOS59" s="144"/>
      <c r="LOT59" s="144"/>
      <c r="LOU59" s="144"/>
      <c r="LOV59" s="144"/>
      <c r="LOW59" s="144"/>
      <c r="LOX59" s="144"/>
      <c r="LOY59" s="144"/>
      <c r="LOZ59" s="144"/>
      <c r="LPA59" s="144"/>
      <c r="LPB59" s="144"/>
      <c r="LPC59" s="144"/>
      <c r="LPD59" s="144"/>
      <c r="LPE59" s="144"/>
      <c r="LPF59" s="144"/>
      <c r="LPG59" s="144"/>
      <c r="LPH59" s="144"/>
      <c r="LPI59" s="144"/>
      <c r="LPJ59" s="144"/>
      <c r="LPK59" s="144"/>
      <c r="LPL59" s="144"/>
      <c r="LPM59" s="144"/>
      <c r="LPN59" s="144"/>
      <c r="LPO59" s="144"/>
      <c r="LPP59" s="144"/>
      <c r="LPQ59" s="144"/>
      <c r="LPR59" s="144"/>
      <c r="LPS59" s="144"/>
      <c r="LPT59" s="144"/>
      <c r="LPU59" s="144"/>
      <c r="LPV59" s="144"/>
      <c r="LPW59" s="144"/>
      <c r="LPX59" s="144"/>
      <c r="LPY59" s="144"/>
      <c r="LPZ59" s="144"/>
      <c r="LQA59" s="144"/>
      <c r="LQB59" s="144"/>
      <c r="LQC59" s="144"/>
      <c r="LQD59" s="144"/>
      <c r="LQE59" s="144"/>
      <c r="LQF59" s="144"/>
      <c r="LQG59" s="144"/>
      <c r="LQH59" s="144"/>
      <c r="LQI59" s="144"/>
      <c r="LQJ59" s="144"/>
      <c r="LQK59" s="144"/>
      <c r="LQL59" s="144"/>
      <c r="LQM59" s="144"/>
      <c r="LQN59" s="144"/>
      <c r="LQO59" s="144"/>
      <c r="LQP59" s="144"/>
      <c r="LQQ59" s="144"/>
      <c r="LQR59" s="144"/>
      <c r="LQS59" s="144"/>
      <c r="LQT59" s="144"/>
      <c r="LQU59" s="144"/>
      <c r="LQV59" s="144"/>
      <c r="LQW59" s="144"/>
      <c r="LQX59" s="144"/>
      <c r="LQY59" s="144"/>
      <c r="LQZ59" s="144"/>
      <c r="LRA59" s="144"/>
      <c r="LRB59" s="144"/>
      <c r="LRC59" s="144"/>
      <c r="LRD59" s="144"/>
      <c r="LRE59" s="144"/>
      <c r="LRF59" s="144"/>
      <c r="LRG59" s="144"/>
      <c r="LRH59" s="144"/>
      <c r="LRI59" s="144"/>
      <c r="LRJ59" s="144"/>
      <c r="LRK59" s="144"/>
      <c r="LRL59" s="144"/>
      <c r="LRM59" s="144"/>
      <c r="LRN59" s="144"/>
      <c r="LRO59" s="144"/>
      <c r="LRP59" s="144"/>
      <c r="LRQ59" s="144"/>
      <c r="LRR59" s="144"/>
      <c r="LRS59" s="144"/>
      <c r="LRT59" s="144"/>
      <c r="LRU59" s="144"/>
      <c r="LRV59" s="144"/>
      <c r="LRW59" s="144"/>
      <c r="LRX59" s="144"/>
      <c r="LRY59" s="144"/>
      <c r="LRZ59" s="144"/>
      <c r="LSA59" s="144"/>
      <c r="LSB59" s="144"/>
      <c r="LSC59" s="144"/>
      <c r="LSD59" s="144"/>
      <c r="LSE59" s="144"/>
      <c r="LSF59" s="144"/>
      <c r="LSG59" s="144"/>
      <c r="LSH59" s="144"/>
      <c r="LSI59" s="144"/>
      <c r="LSJ59" s="144"/>
      <c r="LSK59" s="144"/>
      <c r="LSL59" s="144"/>
      <c r="LSM59" s="144"/>
      <c r="LSN59" s="144"/>
      <c r="LSO59" s="144"/>
      <c r="LSP59" s="144"/>
      <c r="LSQ59" s="144"/>
      <c r="LSR59" s="144"/>
      <c r="LSS59" s="144"/>
      <c r="LST59" s="144"/>
      <c r="LSU59" s="144"/>
      <c r="LSV59" s="144"/>
      <c r="LSW59" s="144"/>
      <c r="LSX59" s="144"/>
      <c r="LSY59" s="144"/>
      <c r="LSZ59" s="144"/>
      <c r="LTA59" s="144"/>
      <c r="LTB59" s="144"/>
      <c r="LTC59" s="144"/>
      <c r="LTD59" s="144"/>
      <c r="LTE59" s="144"/>
      <c r="LTF59" s="144"/>
      <c r="LTG59" s="144"/>
      <c r="LTH59" s="144"/>
      <c r="LTI59" s="144"/>
      <c r="LTJ59" s="144"/>
      <c r="LTK59" s="144"/>
      <c r="LTL59" s="144"/>
      <c r="LTM59" s="144"/>
      <c r="LTN59" s="144"/>
      <c r="LTO59" s="144"/>
      <c r="LTP59" s="144"/>
      <c r="LTQ59" s="144"/>
      <c r="LTR59" s="144"/>
      <c r="LTS59" s="144"/>
      <c r="LTT59" s="144"/>
      <c r="LTU59" s="144"/>
      <c r="LTV59" s="144"/>
      <c r="LTW59" s="144"/>
      <c r="LTX59" s="144"/>
      <c r="LTY59" s="144"/>
      <c r="LTZ59" s="144"/>
      <c r="LUA59" s="144"/>
      <c r="LUB59" s="144"/>
      <c r="LUC59" s="144"/>
      <c r="LUD59" s="144"/>
      <c r="LUE59" s="144"/>
      <c r="LUF59" s="144"/>
      <c r="LUG59" s="144"/>
      <c r="LUH59" s="144"/>
      <c r="LUI59" s="144"/>
      <c r="LUJ59" s="144"/>
      <c r="LUK59" s="144"/>
      <c r="LUL59" s="144"/>
      <c r="LUM59" s="144"/>
      <c r="LUN59" s="144"/>
      <c r="LUO59" s="144"/>
      <c r="LUP59" s="144"/>
      <c r="LUQ59" s="144"/>
      <c r="LUR59" s="144"/>
      <c r="LUS59" s="144"/>
      <c r="LUT59" s="144"/>
      <c r="LUU59" s="144"/>
      <c r="LUV59" s="144"/>
      <c r="LUW59" s="144"/>
      <c r="LUX59" s="144"/>
      <c r="LUY59" s="144"/>
      <c r="LUZ59" s="144"/>
      <c r="LVA59" s="144"/>
      <c r="LVB59" s="144"/>
      <c r="LVC59" s="144"/>
      <c r="LVD59" s="144"/>
      <c r="LVE59" s="144"/>
      <c r="LVF59" s="144"/>
      <c r="LVG59" s="144"/>
      <c r="LVH59" s="144"/>
      <c r="LVI59" s="144"/>
      <c r="LVJ59" s="144"/>
      <c r="LVK59" s="144"/>
      <c r="LVL59" s="144"/>
      <c r="LVM59" s="144"/>
      <c r="LVN59" s="144"/>
      <c r="LVO59" s="144"/>
      <c r="LVP59" s="144"/>
      <c r="LVQ59" s="144"/>
      <c r="LVR59" s="144"/>
      <c r="LVS59" s="144"/>
      <c r="LVT59" s="144"/>
      <c r="LVU59" s="144"/>
      <c r="LVV59" s="144"/>
      <c r="LVW59" s="144"/>
      <c r="LVX59" s="144"/>
      <c r="LVY59" s="144"/>
      <c r="LVZ59" s="144"/>
      <c r="LWA59" s="144"/>
      <c r="LWB59" s="144"/>
      <c r="LWC59" s="144"/>
      <c r="LWD59" s="144"/>
      <c r="LWE59" s="144"/>
      <c r="LWF59" s="144"/>
      <c r="LWG59" s="144"/>
      <c r="LWH59" s="144"/>
      <c r="LWI59" s="144"/>
      <c r="LWJ59" s="144"/>
      <c r="LWK59" s="144"/>
      <c r="LWL59" s="144"/>
      <c r="LWM59" s="144"/>
      <c r="LWN59" s="144"/>
      <c r="LWO59" s="144"/>
      <c r="LWP59" s="144"/>
      <c r="LWQ59" s="144"/>
      <c r="LWR59" s="144"/>
      <c r="LWS59" s="144"/>
      <c r="LWT59" s="144"/>
      <c r="LWU59" s="144"/>
      <c r="LWV59" s="144"/>
      <c r="LWW59" s="144"/>
      <c r="LWX59" s="144"/>
      <c r="LWY59" s="144"/>
      <c r="LWZ59" s="144"/>
      <c r="LXA59" s="144"/>
      <c r="LXB59" s="144"/>
      <c r="LXC59" s="144"/>
      <c r="LXD59" s="144"/>
      <c r="LXE59" s="144"/>
      <c r="LXF59" s="144"/>
      <c r="LXG59" s="144"/>
      <c r="LXH59" s="144"/>
      <c r="LXI59" s="144"/>
      <c r="LXJ59" s="144"/>
      <c r="LXK59" s="144"/>
      <c r="LXL59" s="144"/>
      <c r="LXM59" s="144"/>
      <c r="LXN59" s="144"/>
      <c r="LXO59" s="144"/>
      <c r="LXP59" s="144"/>
      <c r="LXQ59" s="144"/>
      <c r="LXR59" s="144"/>
      <c r="LXS59" s="144"/>
      <c r="LXT59" s="144"/>
      <c r="LXU59" s="144"/>
      <c r="LXV59" s="144"/>
      <c r="LXW59" s="144"/>
      <c r="LXX59" s="144"/>
      <c r="LXY59" s="144"/>
      <c r="LXZ59" s="144"/>
      <c r="LYA59" s="144"/>
      <c r="LYB59" s="144"/>
      <c r="LYC59" s="144"/>
      <c r="LYD59" s="144"/>
      <c r="LYE59" s="144"/>
      <c r="LYF59" s="144"/>
      <c r="LYG59" s="144"/>
      <c r="LYH59" s="144"/>
      <c r="LYI59" s="144"/>
      <c r="LYJ59" s="144"/>
      <c r="LYK59" s="144"/>
      <c r="LYL59" s="144"/>
      <c r="LYM59" s="144"/>
      <c r="LYN59" s="144"/>
      <c r="LYO59" s="144"/>
      <c r="LYP59" s="144"/>
      <c r="LYQ59" s="144"/>
      <c r="LYR59" s="144"/>
      <c r="LYS59" s="144"/>
      <c r="LYT59" s="144"/>
      <c r="LYU59" s="144"/>
      <c r="LYV59" s="144"/>
      <c r="LYW59" s="144"/>
      <c r="LYX59" s="144"/>
      <c r="LYY59" s="144"/>
      <c r="LYZ59" s="144"/>
      <c r="LZA59" s="144"/>
      <c r="LZB59" s="144"/>
      <c r="LZC59" s="144"/>
      <c r="LZD59" s="144"/>
      <c r="LZE59" s="144"/>
      <c r="LZF59" s="144"/>
      <c r="LZG59" s="144"/>
      <c r="LZH59" s="144"/>
      <c r="LZI59" s="144"/>
      <c r="LZJ59" s="144"/>
      <c r="LZK59" s="144"/>
      <c r="LZL59" s="144"/>
      <c r="LZM59" s="144"/>
      <c r="LZN59" s="144"/>
      <c r="LZO59" s="144"/>
      <c r="LZP59" s="144"/>
      <c r="LZQ59" s="144"/>
      <c r="LZR59" s="144"/>
      <c r="LZS59" s="144"/>
      <c r="LZT59" s="144"/>
      <c r="LZU59" s="144"/>
      <c r="LZV59" s="144"/>
      <c r="LZW59" s="144"/>
      <c r="LZX59" s="144"/>
      <c r="LZY59" s="144"/>
      <c r="LZZ59" s="144"/>
      <c r="MAA59" s="144"/>
      <c r="MAB59" s="144"/>
      <c r="MAC59" s="144"/>
      <c r="MAD59" s="144"/>
      <c r="MAE59" s="144"/>
      <c r="MAF59" s="144"/>
      <c r="MAG59" s="144"/>
      <c r="MAH59" s="144"/>
      <c r="MAI59" s="144"/>
      <c r="MAJ59" s="144"/>
      <c r="MAK59" s="144"/>
      <c r="MAL59" s="144"/>
      <c r="MAM59" s="144"/>
      <c r="MAN59" s="144"/>
      <c r="MAO59" s="144"/>
      <c r="MAP59" s="144"/>
      <c r="MAQ59" s="144"/>
      <c r="MAR59" s="144"/>
      <c r="MAS59" s="144"/>
      <c r="MAT59" s="144"/>
      <c r="MAU59" s="144"/>
      <c r="MAV59" s="144"/>
      <c r="MAW59" s="144"/>
      <c r="MAX59" s="144"/>
      <c r="MAY59" s="144"/>
      <c r="MAZ59" s="144"/>
      <c r="MBA59" s="144"/>
      <c r="MBB59" s="144"/>
      <c r="MBC59" s="144"/>
      <c r="MBD59" s="144"/>
      <c r="MBE59" s="144"/>
      <c r="MBF59" s="144"/>
      <c r="MBG59" s="144"/>
      <c r="MBH59" s="144"/>
      <c r="MBI59" s="144"/>
      <c r="MBJ59" s="144"/>
      <c r="MBK59" s="144"/>
      <c r="MBL59" s="144"/>
      <c r="MBM59" s="144"/>
      <c r="MBN59" s="144"/>
      <c r="MBO59" s="144"/>
      <c r="MBP59" s="144"/>
      <c r="MBQ59" s="144"/>
      <c r="MBR59" s="144"/>
      <c r="MBS59" s="144"/>
      <c r="MBT59" s="144"/>
      <c r="MBU59" s="144"/>
      <c r="MBV59" s="144"/>
      <c r="MBW59" s="144"/>
      <c r="MBX59" s="144"/>
      <c r="MBY59" s="144"/>
      <c r="MBZ59" s="144"/>
      <c r="MCA59" s="144"/>
      <c r="MCB59" s="144"/>
      <c r="MCC59" s="144"/>
      <c r="MCD59" s="144"/>
      <c r="MCE59" s="144"/>
      <c r="MCF59" s="144"/>
      <c r="MCG59" s="144"/>
      <c r="MCH59" s="144"/>
      <c r="MCI59" s="144"/>
      <c r="MCJ59" s="144"/>
      <c r="MCK59" s="144"/>
      <c r="MCL59" s="144"/>
      <c r="MCM59" s="144"/>
      <c r="MCN59" s="144"/>
      <c r="MCO59" s="144"/>
      <c r="MCP59" s="144"/>
      <c r="MCQ59" s="144"/>
      <c r="MCR59" s="144"/>
      <c r="MCS59" s="144"/>
      <c r="MCT59" s="144"/>
      <c r="MCU59" s="144"/>
      <c r="MCV59" s="144"/>
      <c r="MCW59" s="144"/>
      <c r="MCX59" s="144"/>
      <c r="MCY59" s="144"/>
      <c r="MCZ59" s="144"/>
      <c r="MDA59" s="144"/>
      <c r="MDB59" s="144"/>
      <c r="MDC59" s="144"/>
      <c r="MDD59" s="144"/>
      <c r="MDE59" s="144"/>
      <c r="MDF59" s="144"/>
      <c r="MDG59" s="144"/>
      <c r="MDH59" s="144"/>
      <c r="MDI59" s="144"/>
      <c r="MDJ59" s="144"/>
      <c r="MDK59" s="144"/>
      <c r="MDL59" s="144"/>
      <c r="MDM59" s="144"/>
      <c r="MDN59" s="144"/>
      <c r="MDO59" s="144"/>
      <c r="MDP59" s="144"/>
      <c r="MDQ59" s="144"/>
      <c r="MDR59" s="144"/>
      <c r="MDS59" s="144"/>
      <c r="MDT59" s="144"/>
      <c r="MDU59" s="144"/>
      <c r="MDV59" s="144"/>
      <c r="MDW59" s="144"/>
      <c r="MDX59" s="144"/>
      <c r="MDY59" s="144"/>
      <c r="MDZ59" s="144"/>
      <c r="MEA59" s="144"/>
      <c r="MEB59" s="144"/>
      <c r="MEC59" s="144"/>
      <c r="MED59" s="144"/>
      <c r="MEE59" s="144"/>
      <c r="MEF59" s="144"/>
      <c r="MEG59" s="144"/>
      <c r="MEH59" s="144"/>
      <c r="MEI59" s="144"/>
      <c r="MEJ59" s="144"/>
      <c r="MEK59" s="144"/>
      <c r="MEL59" s="144"/>
      <c r="MEM59" s="144"/>
      <c r="MEN59" s="144"/>
      <c r="MEO59" s="144"/>
      <c r="MEP59" s="144"/>
      <c r="MEQ59" s="144"/>
      <c r="MER59" s="144"/>
      <c r="MES59" s="144"/>
      <c r="MET59" s="144"/>
      <c r="MEU59" s="144"/>
      <c r="MEV59" s="144"/>
      <c r="MEW59" s="144"/>
      <c r="MEX59" s="144"/>
      <c r="MEY59" s="144"/>
      <c r="MEZ59" s="144"/>
      <c r="MFA59" s="144"/>
      <c r="MFB59" s="144"/>
      <c r="MFC59" s="144"/>
      <c r="MFD59" s="144"/>
      <c r="MFE59" s="144"/>
      <c r="MFF59" s="144"/>
      <c r="MFG59" s="144"/>
      <c r="MFH59" s="144"/>
      <c r="MFI59" s="144"/>
      <c r="MFJ59" s="144"/>
      <c r="MFK59" s="144"/>
      <c r="MFL59" s="144"/>
      <c r="MFM59" s="144"/>
      <c r="MFN59" s="144"/>
      <c r="MFO59" s="144"/>
      <c r="MFP59" s="144"/>
      <c r="MFQ59" s="144"/>
      <c r="MFR59" s="144"/>
      <c r="MFS59" s="144"/>
      <c r="MFT59" s="144"/>
      <c r="MFU59" s="144"/>
      <c r="MFV59" s="144"/>
      <c r="MFW59" s="144"/>
      <c r="MFX59" s="144"/>
      <c r="MFY59" s="144"/>
      <c r="MFZ59" s="144"/>
      <c r="MGA59" s="144"/>
      <c r="MGB59" s="144"/>
      <c r="MGC59" s="144"/>
      <c r="MGD59" s="144"/>
      <c r="MGE59" s="144"/>
      <c r="MGF59" s="144"/>
      <c r="MGG59" s="144"/>
      <c r="MGH59" s="144"/>
      <c r="MGI59" s="144"/>
      <c r="MGJ59" s="144"/>
      <c r="MGK59" s="144"/>
      <c r="MGL59" s="144"/>
      <c r="MGM59" s="144"/>
      <c r="MGN59" s="144"/>
      <c r="MGO59" s="144"/>
      <c r="MGP59" s="144"/>
      <c r="MGQ59" s="144"/>
      <c r="MGR59" s="144"/>
      <c r="MGS59" s="144"/>
      <c r="MGT59" s="144"/>
      <c r="MGU59" s="144"/>
      <c r="MGV59" s="144"/>
      <c r="MGW59" s="144"/>
      <c r="MGX59" s="144"/>
      <c r="MGY59" s="144"/>
      <c r="MGZ59" s="144"/>
      <c r="MHA59" s="144"/>
      <c r="MHB59" s="144"/>
      <c r="MHC59" s="144"/>
      <c r="MHD59" s="144"/>
      <c r="MHE59" s="144"/>
      <c r="MHF59" s="144"/>
      <c r="MHG59" s="144"/>
      <c r="MHH59" s="144"/>
      <c r="MHI59" s="144"/>
      <c r="MHJ59" s="144"/>
      <c r="MHK59" s="144"/>
      <c r="MHL59" s="144"/>
      <c r="MHM59" s="144"/>
      <c r="MHN59" s="144"/>
      <c r="MHO59" s="144"/>
      <c r="MHP59" s="144"/>
      <c r="MHQ59" s="144"/>
      <c r="MHR59" s="144"/>
      <c r="MHS59" s="144"/>
      <c r="MHT59" s="144"/>
      <c r="MHU59" s="144"/>
      <c r="MHV59" s="144"/>
      <c r="MHW59" s="144"/>
      <c r="MHX59" s="144"/>
      <c r="MHY59" s="144"/>
      <c r="MHZ59" s="144"/>
      <c r="MIA59" s="144"/>
      <c r="MIB59" s="144"/>
      <c r="MIC59" s="144"/>
      <c r="MID59" s="144"/>
      <c r="MIE59" s="144"/>
      <c r="MIF59" s="144"/>
      <c r="MIG59" s="144"/>
      <c r="MIH59" s="144"/>
      <c r="MII59" s="144"/>
      <c r="MIJ59" s="144"/>
      <c r="MIK59" s="144"/>
      <c r="MIL59" s="144"/>
      <c r="MIM59" s="144"/>
      <c r="MIN59" s="144"/>
      <c r="MIO59" s="144"/>
      <c r="MIP59" s="144"/>
      <c r="MIQ59" s="144"/>
      <c r="MIR59" s="144"/>
      <c r="MIS59" s="144"/>
      <c r="MIT59" s="144"/>
      <c r="MIU59" s="144"/>
      <c r="MIV59" s="144"/>
      <c r="MIW59" s="144"/>
      <c r="MIX59" s="144"/>
      <c r="MIY59" s="144"/>
      <c r="MIZ59" s="144"/>
      <c r="MJA59" s="144"/>
      <c r="MJB59" s="144"/>
      <c r="MJC59" s="144"/>
      <c r="MJD59" s="144"/>
      <c r="MJE59" s="144"/>
      <c r="MJF59" s="144"/>
      <c r="MJG59" s="144"/>
      <c r="MJH59" s="144"/>
      <c r="MJI59" s="144"/>
      <c r="MJJ59" s="144"/>
      <c r="MJK59" s="144"/>
      <c r="MJL59" s="144"/>
      <c r="MJM59" s="144"/>
      <c r="MJN59" s="144"/>
      <c r="MJO59" s="144"/>
      <c r="MJP59" s="144"/>
      <c r="MJQ59" s="144"/>
      <c r="MJR59" s="144"/>
      <c r="MJS59" s="144"/>
      <c r="MJT59" s="144"/>
      <c r="MJU59" s="144"/>
      <c r="MJV59" s="144"/>
      <c r="MJW59" s="144"/>
      <c r="MJX59" s="144"/>
      <c r="MJY59" s="144"/>
      <c r="MJZ59" s="144"/>
      <c r="MKA59" s="144"/>
      <c r="MKB59" s="144"/>
      <c r="MKC59" s="144"/>
      <c r="MKD59" s="144"/>
      <c r="MKE59" s="144"/>
      <c r="MKF59" s="144"/>
      <c r="MKG59" s="144"/>
      <c r="MKH59" s="144"/>
      <c r="MKI59" s="144"/>
      <c r="MKJ59" s="144"/>
      <c r="MKK59" s="144"/>
      <c r="MKL59" s="144"/>
      <c r="MKM59" s="144"/>
      <c r="MKN59" s="144"/>
      <c r="MKO59" s="144"/>
      <c r="MKP59" s="144"/>
      <c r="MKQ59" s="144"/>
      <c r="MKR59" s="144"/>
      <c r="MKS59" s="144"/>
      <c r="MKT59" s="144"/>
      <c r="MKU59" s="144"/>
      <c r="MKV59" s="144"/>
      <c r="MKW59" s="144"/>
      <c r="MKX59" s="144"/>
      <c r="MKY59" s="144"/>
      <c r="MKZ59" s="144"/>
      <c r="MLA59" s="144"/>
      <c r="MLB59" s="144"/>
      <c r="MLC59" s="144"/>
      <c r="MLD59" s="144"/>
      <c r="MLE59" s="144"/>
      <c r="MLF59" s="144"/>
      <c r="MLG59" s="144"/>
      <c r="MLH59" s="144"/>
      <c r="MLI59" s="144"/>
      <c r="MLJ59" s="144"/>
      <c r="MLK59" s="144"/>
      <c r="MLL59" s="144"/>
      <c r="MLM59" s="144"/>
      <c r="MLN59" s="144"/>
      <c r="MLO59" s="144"/>
      <c r="MLP59" s="144"/>
      <c r="MLQ59" s="144"/>
      <c r="MLR59" s="144"/>
      <c r="MLS59" s="144"/>
      <c r="MLT59" s="144"/>
      <c r="MLU59" s="144"/>
      <c r="MLV59" s="144"/>
      <c r="MLW59" s="144"/>
      <c r="MLX59" s="144"/>
      <c r="MLY59" s="144"/>
      <c r="MLZ59" s="144"/>
      <c r="MMA59" s="144"/>
      <c r="MMB59" s="144"/>
      <c r="MMC59" s="144"/>
      <c r="MMD59" s="144"/>
      <c r="MME59" s="144"/>
      <c r="MMF59" s="144"/>
      <c r="MMG59" s="144"/>
      <c r="MMH59" s="144"/>
      <c r="MMI59" s="144"/>
      <c r="MMJ59" s="144"/>
      <c r="MMK59" s="144"/>
      <c r="MML59" s="144"/>
      <c r="MMM59" s="144"/>
      <c r="MMN59" s="144"/>
      <c r="MMO59" s="144"/>
      <c r="MMP59" s="144"/>
      <c r="MMQ59" s="144"/>
      <c r="MMR59" s="144"/>
      <c r="MMS59" s="144"/>
      <c r="MMT59" s="144"/>
      <c r="MMU59" s="144"/>
      <c r="MMV59" s="144"/>
      <c r="MMW59" s="144"/>
      <c r="MMX59" s="144"/>
      <c r="MMY59" s="144"/>
      <c r="MMZ59" s="144"/>
      <c r="MNA59" s="144"/>
      <c r="MNB59" s="144"/>
      <c r="MNC59" s="144"/>
      <c r="MND59" s="144"/>
      <c r="MNE59" s="144"/>
      <c r="MNF59" s="144"/>
      <c r="MNG59" s="144"/>
      <c r="MNH59" s="144"/>
      <c r="MNI59" s="144"/>
      <c r="MNJ59" s="144"/>
      <c r="MNK59" s="144"/>
      <c r="MNL59" s="144"/>
      <c r="MNM59" s="144"/>
      <c r="MNN59" s="144"/>
      <c r="MNO59" s="144"/>
      <c r="MNP59" s="144"/>
      <c r="MNQ59" s="144"/>
      <c r="MNR59" s="144"/>
      <c r="MNS59" s="144"/>
      <c r="MNT59" s="144"/>
      <c r="MNU59" s="144"/>
      <c r="MNV59" s="144"/>
      <c r="MNW59" s="144"/>
      <c r="MNX59" s="144"/>
      <c r="MNY59" s="144"/>
      <c r="MNZ59" s="144"/>
      <c r="MOA59" s="144"/>
      <c r="MOB59" s="144"/>
      <c r="MOC59" s="144"/>
      <c r="MOD59" s="144"/>
      <c r="MOE59" s="144"/>
      <c r="MOF59" s="144"/>
      <c r="MOG59" s="144"/>
      <c r="MOH59" s="144"/>
      <c r="MOI59" s="144"/>
      <c r="MOJ59" s="144"/>
      <c r="MOK59" s="144"/>
      <c r="MOL59" s="144"/>
      <c r="MOM59" s="144"/>
      <c r="MON59" s="144"/>
      <c r="MOO59" s="144"/>
      <c r="MOP59" s="144"/>
      <c r="MOQ59" s="144"/>
      <c r="MOR59" s="144"/>
      <c r="MOS59" s="144"/>
      <c r="MOT59" s="144"/>
      <c r="MOU59" s="144"/>
      <c r="MOV59" s="144"/>
      <c r="MOW59" s="144"/>
      <c r="MOX59" s="144"/>
      <c r="MOY59" s="144"/>
      <c r="MOZ59" s="144"/>
      <c r="MPA59" s="144"/>
      <c r="MPB59" s="144"/>
      <c r="MPC59" s="144"/>
      <c r="MPD59" s="144"/>
      <c r="MPE59" s="144"/>
      <c r="MPF59" s="144"/>
      <c r="MPG59" s="144"/>
      <c r="MPH59" s="144"/>
      <c r="MPI59" s="144"/>
      <c r="MPJ59" s="144"/>
      <c r="MPK59" s="144"/>
      <c r="MPL59" s="144"/>
      <c r="MPM59" s="144"/>
      <c r="MPN59" s="144"/>
      <c r="MPO59" s="144"/>
      <c r="MPP59" s="144"/>
      <c r="MPQ59" s="144"/>
      <c r="MPR59" s="144"/>
      <c r="MPS59" s="144"/>
      <c r="MPT59" s="144"/>
      <c r="MPU59" s="144"/>
      <c r="MPV59" s="144"/>
      <c r="MPW59" s="144"/>
      <c r="MPX59" s="144"/>
      <c r="MPY59" s="144"/>
      <c r="MPZ59" s="144"/>
      <c r="MQA59" s="144"/>
      <c r="MQB59" s="144"/>
      <c r="MQC59" s="144"/>
      <c r="MQD59" s="144"/>
      <c r="MQE59" s="144"/>
      <c r="MQF59" s="144"/>
      <c r="MQG59" s="144"/>
      <c r="MQH59" s="144"/>
      <c r="MQI59" s="144"/>
      <c r="MQJ59" s="144"/>
      <c r="MQK59" s="144"/>
      <c r="MQL59" s="144"/>
      <c r="MQM59" s="144"/>
      <c r="MQN59" s="144"/>
      <c r="MQO59" s="144"/>
      <c r="MQP59" s="144"/>
      <c r="MQQ59" s="144"/>
      <c r="MQR59" s="144"/>
      <c r="MQS59" s="144"/>
      <c r="MQT59" s="144"/>
      <c r="MQU59" s="144"/>
      <c r="MQV59" s="144"/>
      <c r="MQW59" s="144"/>
      <c r="MQX59" s="144"/>
      <c r="MQY59" s="144"/>
      <c r="MQZ59" s="144"/>
      <c r="MRA59" s="144"/>
      <c r="MRB59" s="144"/>
      <c r="MRC59" s="144"/>
      <c r="MRD59" s="144"/>
      <c r="MRE59" s="144"/>
      <c r="MRF59" s="144"/>
      <c r="MRG59" s="144"/>
      <c r="MRH59" s="144"/>
      <c r="MRI59" s="144"/>
      <c r="MRJ59" s="144"/>
      <c r="MRK59" s="144"/>
      <c r="MRL59" s="144"/>
      <c r="MRM59" s="144"/>
      <c r="MRN59" s="144"/>
      <c r="MRO59" s="144"/>
      <c r="MRP59" s="144"/>
      <c r="MRQ59" s="144"/>
      <c r="MRR59" s="144"/>
      <c r="MRS59" s="144"/>
      <c r="MRT59" s="144"/>
      <c r="MRU59" s="144"/>
      <c r="MRV59" s="144"/>
      <c r="MRW59" s="144"/>
      <c r="MRX59" s="144"/>
      <c r="MRY59" s="144"/>
      <c r="MRZ59" s="144"/>
      <c r="MSA59" s="144"/>
      <c r="MSB59" s="144"/>
      <c r="MSC59" s="144"/>
      <c r="MSD59" s="144"/>
      <c r="MSE59" s="144"/>
      <c r="MSF59" s="144"/>
      <c r="MSG59" s="144"/>
      <c r="MSH59" s="144"/>
      <c r="MSI59" s="144"/>
      <c r="MSJ59" s="144"/>
      <c r="MSK59" s="144"/>
      <c r="MSL59" s="144"/>
      <c r="MSM59" s="144"/>
      <c r="MSN59" s="144"/>
      <c r="MSO59" s="144"/>
      <c r="MSP59" s="144"/>
      <c r="MSQ59" s="144"/>
      <c r="MSR59" s="144"/>
      <c r="MSS59" s="144"/>
      <c r="MST59" s="144"/>
      <c r="MSU59" s="144"/>
      <c r="MSV59" s="144"/>
      <c r="MSW59" s="144"/>
      <c r="MSX59" s="144"/>
      <c r="MSY59" s="144"/>
      <c r="MSZ59" s="144"/>
      <c r="MTA59" s="144"/>
      <c r="MTB59" s="144"/>
      <c r="MTC59" s="144"/>
      <c r="MTD59" s="144"/>
      <c r="MTE59" s="144"/>
      <c r="MTF59" s="144"/>
      <c r="MTG59" s="144"/>
      <c r="MTH59" s="144"/>
      <c r="MTI59" s="144"/>
      <c r="MTJ59" s="144"/>
      <c r="MTK59" s="144"/>
      <c r="MTL59" s="144"/>
      <c r="MTM59" s="144"/>
      <c r="MTN59" s="144"/>
      <c r="MTO59" s="144"/>
      <c r="MTP59" s="144"/>
      <c r="MTQ59" s="144"/>
      <c r="MTR59" s="144"/>
      <c r="MTS59" s="144"/>
      <c r="MTT59" s="144"/>
      <c r="MTU59" s="144"/>
      <c r="MTV59" s="144"/>
      <c r="MTW59" s="144"/>
      <c r="MTX59" s="144"/>
      <c r="MTY59" s="144"/>
      <c r="MTZ59" s="144"/>
      <c r="MUA59" s="144"/>
      <c r="MUB59" s="144"/>
      <c r="MUC59" s="144"/>
      <c r="MUD59" s="144"/>
      <c r="MUE59" s="144"/>
      <c r="MUF59" s="144"/>
      <c r="MUG59" s="144"/>
      <c r="MUH59" s="144"/>
      <c r="MUI59" s="144"/>
      <c r="MUJ59" s="144"/>
      <c r="MUK59" s="144"/>
      <c r="MUL59" s="144"/>
      <c r="MUM59" s="144"/>
      <c r="MUN59" s="144"/>
      <c r="MUO59" s="144"/>
      <c r="MUP59" s="144"/>
      <c r="MUQ59" s="144"/>
      <c r="MUR59" s="144"/>
      <c r="MUS59" s="144"/>
      <c r="MUT59" s="144"/>
      <c r="MUU59" s="144"/>
      <c r="MUV59" s="144"/>
      <c r="MUW59" s="144"/>
      <c r="MUX59" s="144"/>
      <c r="MUY59" s="144"/>
      <c r="MUZ59" s="144"/>
      <c r="MVA59" s="144"/>
      <c r="MVB59" s="144"/>
      <c r="MVC59" s="144"/>
      <c r="MVD59" s="144"/>
      <c r="MVE59" s="144"/>
      <c r="MVF59" s="144"/>
      <c r="MVG59" s="144"/>
      <c r="MVH59" s="144"/>
      <c r="MVI59" s="144"/>
      <c r="MVJ59" s="144"/>
      <c r="MVK59" s="144"/>
      <c r="MVL59" s="144"/>
      <c r="MVM59" s="144"/>
      <c r="MVN59" s="144"/>
      <c r="MVO59" s="144"/>
      <c r="MVP59" s="144"/>
      <c r="MVQ59" s="144"/>
      <c r="MVR59" s="144"/>
      <c r="MVS59" s="144"/>
      <c r="MVT59" s="144"/>
      <c r="MVU59" s="144"/>
      <c r="MVV59" s="144"/>
      <c r="MVW59" s="144"/>
      <c r="MVX59" s="144"/>
      <c r="MVY59" s="144"/>
      <c r="MVZ59" s="144"/>
      <c r="MWA59" s="144"/>
      <c r="MWB59" s="144"/>
      <c r="MWC59" s="144"/>
      <c r="MWD59" s="144"/>
      <c r="MWE59" s="144"/>
      <c r="MWF59" s="144"/>
      <c r="MWG59" s="144"/>
      <c r="MWH59" s="144"/>
      <c r="MWI59" s="144"/>
      <c r="MWJ59" s="144"/>
      <c r="MWK59" s="144"/>
      <c r="MWL59" s="144"/>
      <c r="MWM59" s="144"/>
      <c r="MWN59" s="144"/>
      <c r="MWO59" s="144"/>
      <c r="MWP59" s="144"/>
      <c r="MWQ59" s="144"/>
      <c r="MWR59" s="144"/>
      <c r="MWS59" s="144"/>
      <c r="MWT59" s="144"/>
      <c r="MWU59" s="144"/>
      <c r="MWV59" s="144"/>
      <c r="MWW59" s="144"/>
      <c r="MWX59" s="144"/>
      <c r="MWY59" s="144"/>
      <c r="MWZ59" s="144"/>
      <c r="MXA59" s="144"/>
      <c r="MXB59" s="144"/>
      <c r="MXC59" s="144"/>
      <c r="MXD59" s="144"/>
      <c r="MXE59" s="144"/>
      <c r="MXF59" s="144"/>
      <c r="MXG59" s="144"/>
      <c r="MXH59" s="144"/>
      <c r="MXI59" s="144"/>
      <c r="MXJ59" s="144"/>
      <c r="MXK59" s="144"/>
      <c r="MXL59" s="144"/>
      <c r="MXM59" s="144"/>
      <c r="MXN59" s="144"/>
      <c r="MXO59" s="144"/>
      <c r="MXP59" s="144"/>
      <c r="MXQ59" s="144"/>
      <c r="MXR59" s="144"/>
      <c r="MXS59" s="144"/>
      <c r="MXT59" s="144"/>
      <c r="MXU59" s="144"/>
      <c r="MXV59" s="144"/>
      <c r="MXW59" s="144"/>
      <c r="MXX59" s="144"/>
      <c r="MXY59" s="144"/>
      <c r="MXZ59" s="144"/>
      <c r="MYA59" s="144"/>
      <c r="MYB59" s="144"/>
      <c r="MYC59" s="144"/>
      <c r="MYD59" s="144"/>
      <c r="MYE59" s="144"/>
      <c r="MYF59" s="144"/>
      <c r="MYG59" s="144"/>
      <c r="MYH59" s="144"/>
      <c r="MYI59" s="144"/>
      <c r="MYJ59" s="144"/>
      <c r="MYK59" s="144"/>
      <c r="MYL59" s="144"/>
      <c r="MYM59" s="144"/>
      <c r="MYN59" s="144"/>
      <c r="MYO59" s="144"/>
      <c r="MYP59" s="144"/>
      <c r="MYQ59" s="144"/>
      <c r="MYR59" s="144"/>
      <c r="MYS59" s="144"/>
      <c r="MYT59" s="144"/>
      <c r="MYU59" s="144"/>
      <c r="MYV59" s="144"/>
      <c r="MYW59" s="144"/>
      <c r="MYX59" s="144"/>
      <c r="MYY59" s="144"/>
      <c r="MYZ59" s="144"/>
      <c r="MZA59" s="144"/>
      <c r="MZB59" s="144"/>
      <c r="MZC59" s="144"/>
      <c r="MZD59" s="144"/>
      <c r="MZE59" s="144"/>
      <c r="MZF59" s="144"/>
      <c r="MZG59" s="144"/>
      <c r="MZH59" s="144"/>
      <c r="MZI59" s="144"/>
      <c r="MZJ59" s="144"/>
      <c r="MZK59" s="144"/>
      <c r="MZL59" s="144"/>
      <c r="MZM59" s="144"/>
      <c r="MZN59" s="144"/>
      <c r="MZO59" s="144"/>
      <c r="MZP59" s="144"/>
      <c r="MZQ59" s="144"/>
      <c r="MZR59" s="144"/>
      <c r="MZS59" s="144"/>
      <c r="MZT59" s="144"/>
      <c r="MZU59" s="144"/>
      <c r="MZV59" s="144"/>
      <c r="MZW59" s="144"/>
      <c r="MZX59" s="144"/>
      <c r="MZY59" s="144"/>
      <c r="MZZ59" s="144"/>
      <c r="NAA59" s="144"/>
      <c r="NAB59" s="144"/>
      <c r="NAC59" s="144"/>
      <c r="NAD59" s="144"/>
      <c r="NAE59" s="144"/>
      <c r="NAF59" s="144"/>
      <c r="NAG59" s="144"/>
      <c r="NAH59" s="144"/>
      <c r="NAI59" s="144"/>
      <c r="NAJ59" s="144"/>
      <c r="NAK59" s="144"/>
      <c r="NAL59" s="144"/>
      <c r="NAM59" s="144"/>
      <c r="NAN59" s="144"/>
      <c r="NAO59" s="144"/>
      <c r="NAP59" s="144"/>
      <c r="NAQ59" s="144"/>
      <c r="NAR59" s="144"/>
      <c r="NAS59" s="144"/>
      <c r="NAT59" s="144"/>
      <c r="NAU59" s="144"/>
      <c r="NAV59" s="144"/>
      <c r="NAW59" s="144"/>
      <c r="NAX59" s="144"/>
      <c r="NAY59" s="144"/>
      <c r="NAZ59" s="144"/>
      <c r="NBA59" s="144"/>
      <c r="NBB59" s="144"/>
      <c r="NBC59" s="144"/>
      <c r="NBD59" s="144"/>
      <c r="NBE59" s="144"/>
      <c r="NBF59" s="144"/>
      <c r="NBG59" s="144"/>
      <c r="NBH59" s="144"/>
      <c r="NBI59" s="144"/>
      <c r="NBJ59" s="144"/>
      <c r="NBK59" s="144"/>
      <c r="NBL59" s="144"/>
      <c r="NBM59" s="144"/>
      <c r="NBN59" s="144"/>
      <c r="NBO59" s="144"/>
      <c r="NBP59" s="144"/>
      <c r="NBQ59" s="144"/>
      <c r="NBR59" s="144"/>
      <c r="NBS59" s="144"/>
      <c r="NBT59" s="144"/>
      <c r="NBU59" s="144"/>
      <c r="NBV59" s="144"/>
      <c r="NBW59" s="144"/>
      <c r="NBX59" s="144"/>
      <c r="NBY59" s="144"/>
      <c r="NBZ59" s="144"/>
      <c r="NCA59" s="144"/>
      <c r="NCB59" s="144"/>
      <c r="NCC59" s="144"/>
      <c r="NCD59" s="144"/>
      <c r="NCE59" s="144"/>
      <c r="NCF59" s="144"/>
      <c r="NCG59" s="144"/>
      <c r="NCH59" s="144"/>
      <c r="NCI59" s="144"/>
      <c r="NCJ59" s="144"/>
      <c r="NCK59" s="144"/>
      <c r="NCL59" s="144"/>
      <c r="NCM59" s="144"/>
      <c r="NCN59" s="144"/>
      <c r="NCO59" s="144"/>
      <c r="NCP59" s="144"/>
      <c r="NCQ59" s="144"/>
      <c r="NCR59" s="144"/>
      <c r="NCS59" s="144"/>
      <c r="NCT59" s="144"/>
      <c r="NCU59" s="144"/>
      <c r="NCV59" s="144"/>
      <c r="NCW59" s="144"/>
      <c r="NCX59" s="144"/>
      <c r="NCY59" s="144"/>
      <c r="NCZ59" s="144"/>
      <c r="NDA59" s="144"/>
      <c r="NDB59" s="144"/>
      <c r="NDC59" s="144"/>
      <c r="NDD59" s="144"/>
      <c r="NDE59" s="144"/>
      <c r="NDF59" s="144"/>
      <c r="NDG59" s="144"/>
      <c r="NDH59" s="144"/>
      <c r="NDI59" s="144"/>
      <c r="NDJ59" s="144"/>
      <c r="NDK59" s="144"/>
      <c r="NDL59" s="144"/>
      <c r="NDM59" s="144"/>
      <c r="NDN59" s="144"/>
      <c r="NDO59" s="144"/>
      <c r="NDP59" s="144"/>
      <c r="NDQ59" s="144"/>
      <c r="NDR59" s="144"/>
      <c r="NDS59" s="144"/>
      <c r="NDT59" s="144"/>
      <c r="NDU59" s="144"/>
      <c r="NDV59" s="144"/>
      <c r="NDW59" s="144"/>
      <c r="NDX59" s="144"/>
      <c r="NDY59" s="144"/>
      <c r="NDZ59" s="144"/>
      <c r="NEA59" s="144"/>
      <c r="NEB59" s="144"/>
      <c r="NEC59" s="144"/>
      <c r="NED59" s="144"/>
      <c r="NEE59" s="144"/>
      <c r="NEF59" s="144"/>
      <c r="NEG59" s="144"/>
      <c r="NEH59" s="144"/>
      <c r="NEI59" s="144"/>
      <c r="NEJ59" s="144"/>
      <c r="NEK59" s="144"/>
      <c r="NEL59" s="144"/>
      <c r="NEM59" s="144"/>
      <c r="NEN59" s="144"/>
      <c r="NEO59" s="144"/>
      <c r="NEP59" s="144"/>
      <c r="NEQ59" s="144"/>
      <c r="NER59" s="144"/>
      <c r="NES59" s="144"/>
      <c r="NET59" s="144"/>
      <c r="NEU59" s="144"/>
      <c r="NEV59" s="144"/>
      <c r="NEW59" s="144"/>
      <c r="NEX59" s="144"/>
      <c r="NEY59" s="144"/>
      <c r="NEZ59" s="144"/>
      <c r="NFA59" s="144"/>
      <c r="NFB59" s="144"/>
      <c r="NFC59" s="144"/>
      <c r="NFD59" s="144"/>
      <c r="NFE59" s="144"/>
      <c r="NFF59" s="144"/>
      <c r="NFG59" s="144"/>
      <c r="NFH59" s="144"/>
      <c r="NFI59" s="144"/>
      <c r="NFJ59" s="144"/>
      <c r="NFK59" s="144"/>
      <c r="NFL59" s="144"/>
      <c r="NFM59" s="144"/>
      <c r="NFN59" s="144"/>
      <c r="NFO59" s="144"/>
      <c r="NFP59" s="144"/>
      <c r="NFQ59" s="144"/>
      <c r="NFR59" s="144"/>
      <c r="NFS59" s="144"/>
      <c r="NFT59" s="144"/>
      <c r="NFU59" s="144"/>
      <c r="NFV59" s="144"/>
      <c r="NFW59" s="144"/>
      <c r="NFX59" s="144"/>
      <c r="NFY59" s="144"/>
      <c r="NFZ59" s="144"/>
      <c r="NGA59" s="144"/>
      <c r="NGB59" s="144"/>
      <c r="NGC59" s="144"/>
      <c r="NGD59" s="144"/>
      <c r="NGE59" s="144"/>
      <c r="NGF59" s="144"/>
      <c r="NGG59" s="144"/>
      <c r="NGH59" s="144"/>
      <c r="NGI59" s="144"/>
      <c r="NGJ59" s="144"/>
      <c r="NGK59" s="144"/>
      <c r="NGL59" s="144"/>
      <c r="NGM59" s="144"/>
      <c r="NGN59" s="144"/>
      <c r="NGO59" s="144"/>
      <c r="NGP59" s="144"/>
      <c r="NGQ59" s="144"/>
      <c r="NGR59" s="144"/>
      <c r="NGS59" s="144"/>
      <c r="NGT59" s="144"/>
      <c r="NGU59" s="144"/>
      <c r="NGV59" s="144"/>
      <c r="NGW59" s="144"/>
      <c r="NGX59" s="144"/>
      <c r="NGY59" s="144"/>
      <c r="NGZ59" s="144"/>
      <c r="NHA59" s="144"/>
      <c r="NHB59" s="144"/>
      <c r="NHC59" s="144"/>
      <c r="NHD59" s="144"/>
      <c r="NHE59" s="144"/>
      <c r="NHF59" s="144"/>
      <c r="NHG59" s="144"/>
      <c r="NHH59" s="144"/>
      <c r="NHI59" s="144"/>
      <c r="NHJ59" s="144"/>
      <c r="NHK59" s="144"/>
      <c r="NHL59" s="144"/>
      <c r="NHM59" s="144"/>
      <c r="NHN59" s="144"/>
      <c r="NHO59" s="144"/>
      <c r="NHP59" s="144"/>
      <c r="NHQ59" s="144"/>
      <c r="NHR59" s="144"/>
      <c r="NHS59" s="144"/>
      <c r="NHT59" s="144"/>
      <c r="NHU59" s="144"/>
      <c r="NHV59" s="144"/>
      <c r="NHW59" s="144"/>
      <c r="NHX59" s="144"/>
      <c r="NHY59" s="144"/>
      <c r="NHZ59" s="144"/>
      <c r="NIA59" s="144"/>
      <c r="NIB59" s="144"/>
      <c r="NIC59" s="144"/>
      <c r="NID59" s="144"/>
      <c r="NIE59" s="144"/>
      <c r="NIF59" s="144"/>
      <c r="NIG59" s="144"/>
      <c r="NIH59" s="144"/>
      <c r="NII59" s="144"/>
      <c r="NIJ59" s="144"/>
      <c r="NIK59" s="144"/>
      <c r="NIL59" s="144"/>
      <c r="NIM59" s="144"/>
      <c r="NIN59" s="144"/>
      <c r="NIO59" s="144"/>
      <c r="NIP59" s="144"/>
      <c r="NIQ59" s="144"/>
      <c r="NIR59" s="144"/>
      <c r="NIS59" s="144"/>
      <c r="NIT59" s="144"/>
      <c r="NIU59" s="144"/>
      <c r="NIV59" s="144"/>
      <c r="NIW59" s="144"/>
      <c r="NIX59" s="144"/>
      <c r="NIY59" s="144"/>
      <c r="NIZ59" s="144"/>
      <c r="NJA59" s="144"/>
      <c r="NJB59" s="144"/>
      <c r="NJC59" s="144"/>
      <c r="NJD59" s="144"/>
      <c r="NJE59" s="144"/>
      <c r="NJF59" s="144"/>
      <c r="NJG59" s="144"/>
      <c r="NJH59" s="144"/>
      <c r="NJI59" s="144"/>
      <c r="NJJ59" s="144"/>
      <c r="NJK59" s="144"/>
      <c r="NJL59" s="144"/>
      <c r="NJM59" s="144"/>
      <c r="NJN59" s="144"/>
      <c r="NJO59" s="144"/>
      <c r="NJP59" s="144"/>
      <c r="NJQ59" s="144"/>
      <c r="NJR59" s="144"/>
      <c r="NJS59" s="144"/>
      <c r="NJT59" s="144"/>
      <c r="NJU59" s="144"/>
      <c r="NJV59" s="144"/>
      <c r="NJW59" s="144"/>
      <c r="NJX59" s="144"/>
      <c r="NJY59" s="144"/>
      <c r="NJZ59" s="144"/>
      <c r="NKA59" s="144"/>
      <c r="NKB59" s="144"/>
      <c r="NKC59" s="144"/>
      <c r="NKD59" s="144"/>
      <c r="NKE59" s="144"/>
      <c r="NKF59" s="144"/>
      <c r="NKG59" s="144"/>
      <c r="NKH59" s="144"/>
      <c r="NKI59" s="144"/>
      <c r="NKJ59" s="144"/>
      <c r="NKK59" s="144"/>
      <c r="NKL59" s="144"/>
      <c r="NKM59" s="144"/>
      <c r="NKN59" s="144"/>
      <c r="NKO59" s="144"/>
      <c r="NKP59" s="144"/>
      <c r="NKQ59" s="144"/>
      <c r="NKR59" s="144"/>
      <c r="NKS59" s="144"/>
      <c r="NKT59" s="144"/>
      <c r="NKU59" s="144"/>
      <c r="NKV59" s="144"/>
      <c r="NKW59" s="144"/>
      <c r="NKX59" s="144"/>
      <c r="NKY59" s="144"/>
      <c r="NKZ59" s="144"/>
      <c r="NLA59" s="144"/>
      <c r="NLB59" s="144"/>
      <c r="NLC59" s="144"/>
      <c r="NLD59" s="144"/>
      <c r="NLE59" s="144"/>
      <c r="NLF59" s="144"/>
      <c r="NLG59" s="144"/>
      <c r="NLH59" s="144"/>
      <c r="NLI59" s="144"/>
      <c r="NLJ59" s="144"/>
      <c r="NLK59" s="144"/>
      <c r="NLL59" s="144"/>
      <c r="NLM59" s="144"/>
      <c r="NLN59" s="144"/>
      <c r="NLO59" s="144"/>
      <c r="NLP59" s="144"/>
      <c r="NLQ59" s="144"/>
      <c r="NLR59" s="144"/>
      <c r="NLS59" s="144"/>
      <c r="NLT59" s="144"/>
      <c r="NLU59" s="144"/>
      <c r="NLV59" s="144"/>
      <c r="NLW59" s="144"/>
      <c r="NLX59" s="144"/>
      <c r="NLY59" s="144"/>
      <c r="NLZ59" s="144"/>
      <c r="NMA59" s="144"/>
      <c r="NMB59" s="144"/>
      <c r="NMC59" s="144"/>
      <c r="NMD59" s="144"/>
      <c r="NME59" s="144"/>
      <c r="NMF59" s="144"/>
      <c r="NMG59" s="144"/>
      <c r="NMH59" s="144"/>
      <c r="NMI59" s="144"/>
      <c r="NMJ59" s="144"/>
      <c r="NMK59" s="144"/>
      <c r="NML59" s="144"/>
      <c r="NMM59" s="144"/>
      <c r="NMN59" s="144"/>
      <c r="NMO59" s="144"/>
      <c r="NMP59" s="144"/>
      <c r="NMQ59" s="144"/>
      <c r="NMR59" s="144"/>
      <c r="NMS59" s="144"/>
      <c r="NMT59" s="144"/>
      <c r="NMU59" s="144"/>
      <c r="NMV59" s="144"/>
      <c r="NMW59" s="144"/>
      <c r="NMX59" s="144"/>
      <c r="NMY59" s="144"/>
      <c r="NMZ59" s="144"/>
      <c r="NNA59" s="144"/>
      <c r="NNB59" s="144"/>
      <c r="NNC59" s="144"/>
      <c r="NND59" s="144"/>
      <c r="NNE59" s="144"/>
      <c r="NNF59" s="144"/>
      <c r="NNG59" s="144"/>
      <c r="NNH59" s="144"/>
      <c r="NNI59" s="144"/>
      <c r="NNJ59" s="144"/>
      <c r="NNK59" s="144"/>
      <c r="NNL59" s="144"/>
      <c r="NNM59" s="144"/>
      <c r="NNN59" s="144"/>
      <c r="NNO59" s="144"/>
      <c r="NNP59" s="144"/>
      <c r="NNQ59" s="144"/>
      <c r="NNR59" s="144"/>
      <c r="NNS59" s="144"/>
      <c r="NNT59" s="144"/>
      <c r="NNU59" s="144"/>
      <c r="NNV59" s="144"/>
      <c r="NNW59" s="144"/>
      <c r="NNX59" s="144"/>
      <c r="NNY59" s="144"/>
      <c r="NNZ59" s="144"/>
      <c r="NOA59" s="144"/>
      <c r="NOB59" s="144"/>
      <c r="NOC59" s="144"/>
      <c r="NOD59" s="144"/>
      <c r="NOE59" s="144"/>
      <c r="NOF59" s="144"/>
      <c r="NOG59" s="144"/>
      <c r="NOH59" s="144"/>
      <c r="NOI59" s="144"/>
      <c r="NOJ59" s="144"/>
      <c r="NOK59" s="144"/>
      <c r="NOL59" s="144"/>
      <c r="NOM59" s="144"/>
      <c r="NON59" s="144"/>
      <c r="NOO59" s="144"/>
      <c r="NOP59" s="144"/>
      <c r="NOQ59" s="144"/>
      <c r="NOR59" s="144"/>
      <c r="NOS59" s="144"/>
      <c r="NOT59" s="144"/>
      <c r="NOU59" s="144"/>
      <c r="NOV59" s="144"/>
      <c r="NOW59" s="144"/>
      <c r="NOX59" s="144"/>
      <c r="NOY59" s="144"/>
      <c r="NOZ59" s="144"/>
      <c r="NPA59" s="144"/>
      <c r="NPB59" s="144"/>
      <c r="NPC59" s="144"/>
      <c r="NPD59" s="144"/>
      <c r="NPE59" s="144"/>
      <c r="NPF59" s="144"/>
      <c r="NPG59" s="144"/>
      <c r="NPH59" s="144"/>
      <c r="NPI59" s="144"/>
      <c r="NPJ59" s="144"/>
      <c r="NPK59" s="144"/>
      <c r="NPL59" s="144"/>
      <c r="NPM59" s="144"/>
      <c r="NPN59" s="144"/>
      <c r="NPO59" s="144"/>
      <c r="NPP59" s="144"/>
      <c r="NPQ59" s="144"/>
      <c r="NPR59" s="144"/>
      <c r="NPS59" s="144"/>
      <c r="NPT59" s="144"/>
      <c r="NPU59" s="144"/>
      <c r="NPV59" s="144"/>
      <c r="NPW59" s="144"/>
      <c r="NPX59" s="144"/>
      <c r="NPY59" s="144"/>
      <c r="NPZ59" s="144"/>
      <c r="NQA59" s="144"/>
      <c r="NQB59" s="144"/>
      <c r="NQC59" s="144"/>
      <c r="NQD59" s="144"/>
      <c r="NQE59" s="144"/>
      <c r="NQF59" s="144"/>
      <c r="NQG59" s="144"/>
      <c r="NQH59" s="144"/>
      <c r="NQI59" s="144"/>
      <c r="NQJ59" s="144"/>
      <c r="NQK59" s="144"/>
      <c r="NQL59" s="144"/>
      <c r="NQM59" s="144"/>
      <c r="NQN59" s="144"/>
      <c r="NQO59" s="144"/>
      <c r="NQP59" s="144"/>
      <c r="NQQ59" s="144"/>
      <c r="NQR59" s="144"/>
      <c r="NQS59" s="144"/>
      <c r="NQT59" s="144"/>
      <c r="NQU59" s="144"/>
      <c r="NQV59" s="144"/>
      <c r="NQW59" s="144"/>
      <c r="NQX59" s="144"/>
      <c r="NQY59" s="144"/>
      <c r="NQZ59" s="144"/>
      <c r="NRA59" s="144"/>
      <c r="NRB59" s="144"/>
      <c r="NRC59" s="144"/>
      <c r="NRD59" s="144"/>
      <c r="NRE59" s="144"/>
      <c r="NRF59" s="144"/>
      <c r="NRG59" s="144"/>
      <c r="NRH59" s="144"/>
      <c r="NRI59" s="144"/>
      <c r="NRJ59" s="144"/>
      <c r="NRK59" s="144"/>
      <c r="NRL59" s="144"/>
      <c r="NRM59" s="144"/>
      <c r="NRN59" s="144"/>
      <c r="NRO59" s="144"/>
      <c r="NRP59" s="144"/>
      <c r="NRQ59" s="144"/>
      <c r="NRR59" s="144"/>
      <c r="NRS59" s="144"/>
      <c r="NRT59" s="144"/>
      <c r="NRU59" s="144"/>
      <c r="NRV59" s="144"/>
      <c r="NRW59" s="144"/>
      <c r="NRX59" s="144"/>
      <c r="NRY59" s="144"/>
      <c r="NRZ59" s="144"/>
      <c r="NSA59" s="144"/>
      <c r="NSB59" s="144"/>
      <c r="NSC59" s="144"/>
      <c r="NSD59" s="144"/>
      <c r="NSE59" s="144"/>
      <c r="NSF59" s="144"/>
      <c r="NSG59" s="144"/>
      <c r="NSH59" s="144"/>
      <c r="NSI59" s="144"/>
      <c r="NSJ59" s="144"/>
      <c r="NSK59" s="144"/>
      <c r="NSL59" s="144"/>
      <c r="NSM59" s="144"/>
      <c r="NSN59" s="144"/>
      <c r="NSO59" s="144"/>
      <c r="NSP59" s="144"/>
      <c r="NSQ59" s="144"/>
      <c r="NSR59" s="144"/>
      <c r="NSS59" s="144"/>
      <c r="NST59" s="144"/>
      <c r="NSU59" s="144"/>
      <c r="NSV59" s="144"/>
      <c r="NSW59" s="144"/>
      <c r="NSX59" s="144"/>
      <c r="NSY59" s="144"/>
      <c r="NSZ59" s="144"/>
      <c r="NTA59" s="144"/>
      <c r="NTB59" s="144"/>
      <c r="NTC59" s="144"/>
      <c r="NTD59" s="144"/>
      <c r="NTE59" s="144"/>
      <c r="NTF59" s="144"/>
      <c r="NTG59" s="144"/>
      <c r="NTH59" s="144"/>
      <c r="NTI59" s="144"/>
      <c r="NTJ59" s="144"/>
      <c r="NTK59" s="144"/>
      <c r="NTL59" s="144"/>
      <c r="NTM59" s="144"/>
      <c r="NTN59" s="144"/>
      <c r="NTO59" s="144"/>
      <c r="NTP59" s="144"/>
      <c r="NTQ59" s="144"/>
      <c r="NTR59" s="144"/>
      <c r="NTS59" s="144"/>
      <c r="NTT59" s="144"/>
      <c r="NTU59" s="144"/>
      <c r="NTV59" s="144"/>
      <c r="NTW59" s="144"/>
      <c r="NTX59" s="144"/>
      <c r="NTY59" s="144"/>
      <c r="NTZ59" s="144"/>
      <c r="NUA59" s="144"/>
      <c r="NUB59" s="144"/>
      <c r="NUC59" s="144"/>
      <c r="NUD59" s="144"/>
      <c r="NUE59" s="144"/>
      <c r="NUF59" s="144"/>
      <c r="NUG59" s="144"/>
      <c r="NUH59" s="144"/>
      <c r="NUI59" s="144"/>
      <c r="NUJ59" s="144"/>
      <c r="NUK59" s="144"/>
      <c r="NUL59" s="144"/>
      <c r="NUM59" s="144"/>
      <c r="NUN59" s="144"/>
      <c r="NUO59" s="144"/>
      <c r="NUP59" s="144"/>
      <c r="NUQ59" s="144"/>
      <c r="NUR59" s="144"/>
      <c r="NUS59" s="144"/>
      <c r="NUT59" s="144"/>
      <c r="NUU59" s="144"/>
      <c r="NUV59" s="144"/>
      <c r="NUW59" s="144"/>
      <c r="NUX59" s="144"/>
      <c r="NUY59" s="144"/>
      <c r="NUZ59" s="144"/>
      <c r="NVA59" s="144"/>
      <c r="NVB59" s="144"/>
      <c r="NVC59" s="144"/>
      <c r="NVD59" s="144"/>
      <c r="NVE59" s="144"/>
      <c r="NVF59" s="144"/>
      <c r="NVG59" s="144"/>
      <c r="NVH59" s="144"/>
      <c r="NVI59" s="144"/>
      <c r="NVJ59" s="144"/>
      <c r="NVK59" s="144"/>
      <c r="NVL59" s="144"/>
      <c r="NVM59" s="144"/>
      <c r="NVN59" s="144"/>
      <c r="NVO59" s="144"/>
      <c r="NVP59" s="144"/>
      <c r="NVQ59" s="144"/>
      <c r="NVR59" s="144"/>
      <c r="NVS59" s="144"/>
      <c r="NVT59" s="144"/>
      <c r="NVU59" s="144"/>
      <c r="NVV59" s="144"/>
      <c r="NVW59" s="144"/>
      <c r="NVX59" s="144"/>
      <c r="NVY59" s="144"/>
      <c r="NVZ59" s="144"/>
      <c r="NWA59" s="144"/>
      <c r="NWB59" s="144"/>
      <c r="NWC59" s="144"/>
      <c r="NWD59" s="144"/>
      <c r="NWE59" s="144"/>
      <c r="NWF59" s="144"/>
      <c r="NWG59" s="144"/>
      <c r="NWH59" s="144"/>
      <c r="NWI59" s="144"/>
      <c r="NWJ59" s="144"/>
      <c r="NWK59" s="144"/>
      <c r="NWL59" s="144"/>
      <c r="NWM59" s="144"/>
      <c r="NWN59" s="144"/>
      <c r="NWO59" s="144"/>
      <c r="NWP59" s="144"/>
      <c r="NWQ59" s="144"/>
      <c r="NWR59" s="144"/>
      <c r="NWS59" s="144"/>
      <c r="NWT59" s="144"/>
      <c r="NWU59" s="144"/>
      <c r="NWV59" s="144"/>
      <c r="NWW59" s="144"/>
      <c r="NWX59" s="144"/>
      <c r="NWY59" s="144"/>
      <c r="NWZ59" s="144"/>
      <c r="NXA59" s="144"/>
      <c r="NXB59" s="144"/>
      <c r="NXC59" s="144"/>
      <c r="NXD59" s="144"/>
      <c r="NXE59" s="144"/>
      <c r="NXF59" s="144"/>
      <c r="NXG59" s="144"/>
      <c r="NXH59" s="144"/>
      <c r="NXI59" s="144"/>
      <c r="NXJ59" s="144"/>
      <c r="NXK59" s="144"/>
      <c r="NXL59" s="144"/>
      <c r="NXM59" s="144"/>
      <c r="NXN59" s="144"/>
      <c r="NXO59" s="144"/>
      <c r="NXP59" s="144"/>
      <c r="NXQ59" s="144"/>
      <c r="NXR59" s="144"/>
      <c r="NXS59" s="144"/>
      <c r="NXT59" s="144"/>
      <c r="NXU59" s="144"/>
      <c r="NXV59" s="144"/>
      <c r="NXW59" s="144"/>
      <c r="NXX59" s="144"/>
      <c r="NXY59" s="144"/>
      <c r="NXZ59" s="144"/>
      <c r="NYA59" s="144"/>
      <c r="NYB59" s="144"/>
      <c r="NYC59" s="144"/>
      <c r="NYD59" s="144"/>
      <c r="NYE59" s="144"/>
      <c r="NYF59" s="144"/>
      <c r="NYG59" s="144"/>
      <c r="NYH59" s="144"/>
      <c r="NYI59" s="144"/>
      <c r="NYJ59" s="144"/>
      <c r="NYK59" s="144"/>
      <c r="NYL59" s="144"/>
      <c r="NYM59" s="144"/>
      <c r="NYN59" s="144"/>
      <c r="NYO59" s="144"/>
      <c r="NYP59" s="144"/>
      <c r="NYQ59" s="144"/>
      <c r="NYR59" s="144"/>
      <c r="NYS59" s="144"/>
      <c r="NYT59" s="144"/>
      <c r="NYU59" s="144"/>
      <c r="NYV59" s="144"/>
      <c r="NYW59" s="144"/>
      <c r="NYX59" s="144"/>
      <c r="NYY59" s="144"/>
      <c r="NYZ59" s="144"/>
      <c r="NZA59" s="144"/>
      <c r="NZB59" s="144"/>
      <c r="NZC59" s="144"/>
      <c r="NZD59" s="144"/>
      <c r="NZE59" s="144"/>
      <c r="NZF59" s="144"/>
      <c r="NZG59" s="144"/>
      <c r="NZH59" s="144"/>
      <c r="NZI59" s="144"/>
      <c r="NZJ59" s="144"/>
      <c r="NZK59" s="144"/>
      <c r="NZL59" s="144"/>
      <c r="NZM59" s="144"/>
      <c r="NZN59" s="144"/>
      <c r="NZO59" s="144"/>
      <c r="NZP59" s="144"/>
      <c r="NZQ59" s="144"/>
      <c r="NZR59" s="144"/>
      <c r="NZS59" s="144"/>
      <c r="NZT59" s="144"/>
      <c r="NZU59" s="144"/>
      <c r="NZV59" s="144"/>
      <c r="NZW59" s="144"/>
      <c r="NZX59" s="144"/>
      <c r="NZY59" s="144"/>
      <c r="NZZ59" s="144"/>
      <c r="OAA59" s="144"/>
      <c r="OAB59" s="144"/>
      <c r="OAC59" s="144"/>
      <c r="OAD59" s="144"/>
      <c r="OAE59" s="144"/>
      <c r="OAF59" s="144"/>
      <c r="OAG59" s="144"/>
      <c r="OAH59" s="144"/>
      <c r="OAI59" s="144"/>
      <c r="OAJ59" s="144"/>
      <c r="OAK59" s="144"/>
      <c r="OAL59" s="144"/>
      <c r="OAM59" s="144"/>
      <c r="OAN59" s="144"/>
      <c r="OAO59" s="144"/>
      <c r="OAP59" s="144"/>
      <c r="OAQ59" s="144"/>
      <c r="OAR59" s="144"/>
      <c r="OAS59" s="144"/>
      <c r="OAT59" s="144"/>
      <c r="OAU59" s="144"/>
      <c r="OAV59" s="144"/>
      <c r="OAW59" s="144"/>
      <c r="OAX59" s="144"/>
      <c r="OAY59" s="144"/>
      <c r="OAZ59" s="144"/>
      <c r="OBA59" s="144"/>
      <c r="OBB59" s="144"/>
      <c r="OBC59" s="144"/>
      <c r="OBD59" s="144"/>
      <c r="OBE59" s="144"/>
      <c r="OBF59" s="144"/>
      <c r="OBG59" s="144"/>
      <c r="OBH59" s="144"/>
      <c r="OBI59" s="144"/>
      <c r="OBJ59" s="144"/>
      <c r="OBK59" s="144"/>
      <c r="OBL59" s="144"/>
      <c r="OBM59" s="144"/>
      <c r="OBN59" s="144"/>
      <c r="OBO59" s="144"/>
      <c r="OBP59" s="144"/>
      <c r="OBQ59" s="144"/>
      <c r="OBR59" s="144"/>
      <c r="OBS59" s="144"/>
      <c r="OBT59" s="144"/>
      <c r="OBU59" s="144"/>
      <c r="OBV59" s="144"/>
      <c r="OBW59" s="144"/>
      <c r="OBX59" s="144"/>
      <c r="OBY59" s="144"/>
      <c r="OBZ59" s="144"/>
      <c r="OCA59" s="144"/>
      <c r="OCB59" s="144"/>
      <c r="OCC59" s="144"/>
      <c r="OCD59" s="144"/>
      <c r="OCE59" s="144"/>
      <c r="OCF59" s="144"/>
      <c r="OCG59" s="144"/>
      <c r="OCH59" s="144"/>
      <c r="OCI59" s="144"/>
      <c r="OCJ59" s="144"/>
      <c r="OCK59" s="144"/>
      <c r="OCL59" s="144"/>
      <c r="OCM59" s="144"/>
      <c r="OCN59" s="144"/>
      <c r="OCO59" s="144"/>
      <c r="OCP59" s="144"/>
      <c r="OCQ59" s="144"/>
      <c r="OCR59" s="144"/>
      <c r="OCS59" s="144"/>
      <c r="OCT59" s="144"/>
      <c r="OCU59" s="144"/>
      <c r="OCV59" s="144"/>
      <c r="OCW59" s="144"/>
      <c r="OCX59" s="144"/>
      <c r="OCY59" s="144"/>
      <c r="OCZ59" s="144"/>
      <c r="ODA59" s="144"/>
      <c r="ODB59" s="144"/>
      <c r="ODC59" s="144"/>
      <c r="ODD59" s="144"/>
      <c r="ODE59" s="144"/>
      <c r="ODF59" s="144"/>
      <c r="ODG59" s="144"/>
      <c r="ODH59" s="144"/>
      <c r="ODI59" s="144"/>
      <c r="ODJ59" s="144"/>
      <c r="ODK59" s="144"/>
      <c r="ODL59" s="144"/>
      <c r="ODM59" s="144"/>
      <c r="ODN59" s="144"/>
      <c r="ODO59" s="144"/>
      <c r="ODP59" s="144"/>
      <c r="ODQ59" s="144"/>
      <c r="ODR59" s="144"/>
      <c r="ODS59" s="144"/>
      <c r="ODT59" s="144"/>
      <c r="ODU59" s="144"/>
      <c r="ODV59" s="144"/>
      <c r="ODW59" s="144"/>
      <c r="ODX59" s="144"/>
      <c r="ODY59" s="144"/>
      <c r="ODZ59" s="144"/>
      <c r="OEA59" s="144"/>
      <c r="OEB59" s="144"/>
      <c r="OEC59" s="144"/>
      <c r="OED59" s="144"/>
      <c r="OEE59" s="144"/>
      <c r="OEF59" s="144"/>
      <c r="OEG59" s="144"/>
      <c r="OEH59" s="144"/>
      <c r="OEI59" s="144"/>
      <c r="OEJ59" s="144"/>
      <c r="OEK59" s="144"/>
      <c r="OEL59" s="144"/>
      <c r="OEM59" s="144"/>
      <c r="OEN59" s="144"/>
      <c r="OEO59" s="144"/>
      <c r="OEP59" s="144"/>
      <c r="OEQ59" s="144"/>
      <c r="OER59" s="144"/>
      <c r="OES59" s="144"/>
      <c r="OET59" s="144"/>
      <c r="OEU59" s="144"/>
      <c r="OEV59" s="144"/>
      <c r="OEW59" s="144"/>
      <c r="OEX59" s="144"/>
      <c r="OEY59" s="144"/>
      <c r="OEZ59" s="144"/>
      <c r="OFA59" s="144"/>
      <c r="OFB59" s="144"/>
      <c r="OFC59" s="144"/>
      <c r="OFD59" s="144"/>
      <c r="OFE59" s="144"/>
      <c r="OFF59" s="144"/>
      <c r="OFG59" s="144"/>
      <c r="OFH59" s="144"/>
      <c r="OFI59" s="144"/>
      <c r="OFJ59" s="144"/>
      <c r="OFK59" s="144"/>
      <c r="OFL59" s="144"/>
      <c r="OFM59" s="144"/>
      <c r="OFN59" s="144"/>
      <c r="OFO59" s="144"/>
      <c r="OFP59" s="144"/>
      <c r="OFQ59" s="144"/>
      <c r="OFR59" s="144"/>
      <c r="OFS59" s="144"/>
      <c r="OFT59" s="144"/>
      <c r="OFU59" s="144"/>
      <c r="OFV59" s="144"/>
      <c r="OFW59" s="144"/>
      <c r="OFX59" s="144"/>
      <c r="OFY59" s="144"/>
      <c r="OFZ59" s="144"/>
      <c r="OGA59" s="144"/>
      <c r="OGB59" s="144"/>
      <c r="OGC59" s="144"/>
      <c r="OGD59" s="144"/>
      <c r="OGE59" s="144"/>
      <c r="OGF59" s="144"/>
      <c r="OGG59" s="144"/>
      <c r="OGH59" s="144"/>
      <c r="OGI59" s="144"/>
      <c r="OGJ59" s="144"/>
      <c r="OGK59" s="144"/>
      <c r="OGL59" s="144"/>
      <c r="OGM59" s="144"/>
      <c r="OGN59" s="144"/>
      <c r="OGO59" s="144"/>
      <c r="OGP59" s="144"/>
      <c r="OGQ59" s="144"/>
      <c r="OGR59" s="144"/>
      <c r="OGS59" s="144"/>
      <c r="OGT59" s="144"/>
      <c r="OGU59" s="144"/>
      <c r="OGV59" s="144"/>
      <c r="OGW59" s="144"/>
      <c r="OGX59" s="144"/>
      <c r="OGY59" s="144"/>
      <c r="OGZ59" s="144"/>
      <c r="OHA59" s="144"/>
      <c r="OHB59" s="144"/>
      <c r="OHC59" s="144"/>
      <c r="OHD59" s="144"/>
      <c r="OHE59" s="144"/>
      <c r="OHF59" s="144"/>
      <c r="OHG59" s="144"/>
      <c r="OHH59" s="144"/>
      <c r="OHI59" s="144"/>
      <c r="OHJ59" s="144"/>
      <c r="OHK59" s="144"/>
      <c r="OHL59" s="144"/>
      <c r="OHM59" s="144"/>
      <c r="OHN59" s="144"/>
      <c r="OHO59" s="144"/>
      <c r="OHP59" s="144"/>
      <c r="OHQ59" s="144"/>
      <c r="OHR59" s="144"/>
      <c r="OHS59" s="144"/>
      <c r="OHT59" s="144"/>
      <c r="OHU59" s="144"/>
      <c r="OHV59" s="144"/>
      <c r="OHW59" s="144"/>
      <c r="OHX59" s="144"/>
      <c r="OHY59" s="144"/>
      <c r="OHZ59" s="144"/>
      <c r="OIA59" s="144"/>
      <c r="OIB59" s="144"/>
      <c r="OIC59" s="144"/>
      <c r="OID59" s="144"/>
      <c r="OIE59" s="144"/>
      <c r="OIF59" s="144"/>
      <c r="OIG59" s="144"/>
      <c r="OIH59" s="144"/>
      <c r="OII59" s="144"/>
      <c r="OIJ59" s="144"/>
      <c r="OIK59" s="144"/>
      <c r="OIL59" s="144"/>
      <c r="OIM59" s="144"/>
      <c r="OIN59" s="144"/>
      <c r="OIO59" s="144"/>
      <c r="OIP59" s="144"/>
      <c r="OIQ59" s="144"/>
      <c r="OIR59" s="144"/>
      <c r="OIS59" s="144"/>
      <c r="OIT59" s="144"/>
      <c r="OIU59" s="144"/>
      <c r="OIV59" s="144"/>
      <c r="OIW59" s="144"/>
      <c r="OIX59" s="144"/>
      <c r="OIY59" s="144"/>
      <c r="OIZ59" s="144"/>
      <c r="OJA59" s="144"/>
      <c r="OJB59" s="144"/>
      <c r="OJC59" s="144"/>
      <c r="OJD59" s="144"/>
      <c r="OJE59" s="144"/>
      <c r="OJF59" s="144"/>
      <c r="OJG59" s="144"/>
      <c r="OJH59" s="144"/>
      <c r="OJI59" s="144"/>
      <c r="OJJ59" s="144"/>
      <c r="OJK59" s="144"/>
      <c r="OJL59" s="144"/>
      <c r="OJM59" s="144"/>
      <c r="OJN59" s="144"/>
      <c r="OJO59" s="144"/>
      <c r="OJP59" s="144"/>
      <c r="OJQ59" s="144"/>
      <c r="OJR59" s="144"/>
      <c r="OJS59" s="144"/>
      <c r="OJT59" s="144"/>
      <c r="OJU59" s="144"/>
      <c r="OJV59" s="144"/>
      <c r="OJW59" s="144"/>
      <c r="OJX59" s="144"/>
      <c r="OJY59" s="144"/>
      <c r="OJZ59" s="144"/>
      <c r="OKA59" s="144"/>
      <c r="OKB59" s="144"/>
      <c r="OKC59" s="144"/>
      <c r="OKD59" s="144"/>
      <c r="OKE59" s="144"/>
      <c r="OKF59" s="144"/>
      <c r="OKG59" s="144"/>
      <c r="OKH59" s="144"/>
      <c r="OKI59" s="144"/>
      <c r="OKJ59" s="144"/>
      <c r="OKK59" s="144"/>
      <c r="OKL59" s="144"/>
      <c r="OKM59" s="144"/>
      <c r="OKN59" s="144"/>
      <c r="OKO59" s="144"/>
      <c r="OKP59" s="144"/>
      <c r="OKQ59" s="144"/>
      <c r="OKR59" s="144"/>
      <c r="OKS59" s="144"/>
      <c r="OKT59" s="144"/>
      <c r="OKU59" s="144"/>
      <c r="OKV59" s="144"/>
      <c r="OKW59" s="144"/>
      <c r="OKX59" s="144"/>
      <c r="OKY59" s="144"/>
      <c r="OKZ59" s="144"/>
      <c r="OLA59" s="144"/>
      <c r="OLB59" s="144"/>
      <c r="OLC59" s="144"/>
      <c r="OLD59" s="144"/>
      <c r="OLE59" s="144"/>
      <c r="OLF59" s="144"/>
      <c r="OLG59" s="144"/>
      <c r="OLH59" s="144"/>
      <c r="OLI59" s="144"/>
      <c r="OLJ59" s="144"/>
      <c r="OLK59" s="144"/>
      <c r="OLL59" s="144"/>
      <c r="OLM59" s="144"/>
      <c r="OLN59" s="144"/>
      <c r="OLO59" s="144"/>
      <c r="OLP59" s="144"/>
      <c r="OLQ59" s="144"/>
      <c r="OLR59" s="144"/>
      <c r="OLS59" s="144"/>
      <c r="OLT59" s="144"/>
      <c r="OLU59" s="144"/>
      <c r="OLV59" s="144"/>
      <c r="OLW59" s="144"/>
      <c r="OLX59" s="144"/>
      <c r="OLY59" s="144"/>
      <c r="OLZ59" s="144"/>
      <c r="OMA59" s="144"/>
      <c r="OMB59" s="144"/>
      <c r="OMC59" s="144"/>
      <c r="OMD59" s="144"/>
      <c r="OME59" s="144"/>
      <c r="OMF59" s="144"/>
      <c r="OMG59" s="144"/>
      <c r="OMH59" s="144"/>
      <c r="OMI59" s="144"/>
      <c r="OMJ59" s="144"/>
      <c r="OMK59" s="144"/>
      <c r="OML59" s="144"/>
      <c r="OMM59" s="144"/>
      <c r="OMN59" s="144"/>
      <c r="OMO59" s="144"/>
      <c r="OMP59" s="144"/>
      <c r="OMQ59" s="144"/>
      <c r="OMR59" s="144"/>
      <c r="OMS59" s="144"/>
      <c r="OMT59" s="144"/>
      <c r="OMU59" s="144"/>
      <c r="OMV59" s="144"/>
      <c r="OMW59" s="144"/>
      <c r="OMX59" s="144"/>
      <c r="OMY59" s="144"/>
      <c r="OMZ59" s="144"/>
      <c r="ONA59" s="144"/>
      <c r="ONB59" s="144"/>
      <c r="ONC59" s="144"/>
      <c r="OND59" s="144"/>
      <c r="ONE59" s="144"/>
      <c r="ONF59" s="144"/>
      <c r="ONG59" s="144"/>
      <c r="ONH59" s="144"/>
      <c r="ONI59" s="144"/>
      <c r="ONJ59" s="144"/>
      <c r="ONK59" s="144"/>
      <c r="ONL59" s="144"/>
      <c r="ONM59" s="144"/>
      <c r="ONN59" s="144"/>
      <c r="ONO59" s="144"/>
      <c r="ONP59" s="144"/>
      <c r="ONQ59" s="144"/>
      <c r="ONR59" s="144"/>
      <c r="ONS59" s="144"/>
      <c r="ONT59" s="144"/>
      <c r="ONU59" s="144"/>
      <c r="ONV59" s="144"/>
      <c r="ONW59" s="144"/>
      <c r="ONX59" s="144"/>
      <c r="ONY59" s="144"/>
      <c r="ONZ59" s="144"/>
      <c r="OOA59" s="144"/>
      <c r="OOB59" s="144"/>
      <c r="OOC59" s="144"/>
      <c r="OOD59" s="144"/>
      <c r="OOE59" s="144"/>
      <c r="OOF59" s="144"/>
      <c r="OOG59" s="144"/>
      <c r="OOH59" s="144"/>
      <c r="OOI59" s="144"/>
      <c r="OOJ59" s="144"/>
      <c r="OOK59" s="144"/>
      <c r="OOL59" s="144"/>
      <c r="OOM59" s="144"/>
      <c r="OON59" s="144"/>
      <c r="OOO59" s="144"/>
      <c r="OOP59" s="144"/>
      <c r="OOQ59" s="144"/>
      <c r="OOR59" s="144"/>
      <c r="OOS59" s="144"/>
      <c r="OOT59" s="144"/>
      <c r="OOU59" s="144"/>
      <c r="OOV59" s="144"/>
      <c r="OOW59" s="144"/>
      <c r="OOX59" s="144"/>
      <c r="OOY59" s="144"/>
      <c r="OOZ59" s="144"/>
      <c r="OPA59" s="144"/>
      <c r="OPB59" s="144"/>
      <c r="OPC59" s="144"/>
      <c r="OPD59" s="144"/>
      <c r="OPE59" s="144"/>
      <c r="OPF59" s="144"/>
      <c r="OPG59" s="144"/>
      <c r="OPH59" s="144"/>
      <c r="OPI59" s="144"/>
      <c r="OPJ59" s="144"/>
      <c r="OPK59" s="144"/>
      <c r="OPL59" s="144"/>
      <c r="OPM59" s="144"/>
      <c r="OPN59" s="144"/>
      <c r="OPO59" s="144"/>
      <c r="OPP59" s="144"/>
      <c r="OPQ59" s="144"/>
      <c r="OPR59" s="144"/>
      <c r="OPS59" s="144"/>
      <c r="OPT59" s="144"/>
      <c r="OPU59" s="144"/>
      <c r="OPV59" s="144"/>
      <c r="OPW59" s="144"/>
      <c r="OPX59" s="144"/>
      <c r="OPY59" s="144"/>
      <c r="OPZ59" s="144"/>
      <c r="OQA59" s="144"/>
      <c r="OQB59" s="144"/>
      <c r="OQC59" s="144"/>
      <c r="OQD59" s="144"/>
      <c r="OQE59" s="144"/>
      <c r="OQF59" s="144"/>
      <c r="OQG59" s="144"/>
      <c r="OQH59" s="144"/>
      <c r="OQI59" s="144"/>
      <c r="OQJ59" s="144"/>
      <c r="OQK59" s="144"/>
      <c r="OQL59" s="144"/>
      <c r="OQM59" s="144"/>
      <c r="OQN59" s="144"/>
      <c r="OQO59" s="144"/>
      <c r="OQP59" s="144"/>
      <c r="OQQ59" s="144"/>
      <c r="OQR59" s="144"/>
      <c r="OQS59" s="144"/>
      <c r="OQT59" s="144"/>
      <c r="OQU59" s="144"/>
      <c r="OQV59" s="144"/>
      <c r="OQW59" s="144"/>
      <c r="OQX59" s="144"/>
      <c r="OQY59" s="144"/>
      <c r="OQZ59" s="144"/>
      <c r="ORA59" s="144"/>
      <c r="ORB59" s="144"/>
      <c r="ORC59" s="144"/>
      <c r="ORD59" s="144"/>
      <c r="ORE59" s="144"/>
      <c r="ORF59" s="144"/>
      <c r="ORG59" s="144"/>
      <c r="ORH59" s="144"/>
      <c r="ORI59" s="144"/>
      <c r="ORJ59" s="144"/>
      <c r="ORK59" s="144"/>
      <c r="ORL59" s="144"/>
      <c r="ORM59" s="144"/>
      <c r="ORN59" s="144"/>
      <c r="ORO59" s="144"/>
      <c r="ORP59" s="144"/>
      <c r="ORQ59" s="144"/>
      <c r="ORR59" s="144"/>
      <c r="ORS59" s="144"/>
      <c r="ORT59" s="144"/>
      <c r="ORU59" s="144"/>
      <c r="ORV59" s="144"/>
      <c r="ORW59" s="144"/>
      <c r="ORX59" s="144"/>
      <c r="ORY59" s="144"/>
      <c r="ORZ59" s="144"/>
      <c r="OSA59" s="144"/>
      <c r="OSB59" s="144"/>
      <c r="OSC59" s="144"/>
      <c r="OSD59" s="144"/>
      <c r="OSE59" s="144"/>
      <c r="OSF59" s="144"/>
      <c r="OSG59" s="144"/>
      <c r="OSH59" s="144"/>
      <c r="OSI59" s="144"/>
      <c r="OSJ59" s="144"/>
      <c r="OSK59" s="144"/>
      <c r="OSL59" s="144"/>
      <c r="OSM59" s="144"/>
      <c r="OSN59" s="144"/>
      <c r="OSO59" s="144"/>
      <c r="OSP59" s="144"/>
      <c r="OSQ59" s="144"/>
      <c r="OSR59" s="144"/>
      <c r="OSS59" s="144"/>
      <c r="OST59" s="144"/>
      <c r="OSU59" s="144"/>
      <c r="OSV59" s="144"/>
      <c r="OSW59" s="144"/>
      <c r="OSX59" s="144"/>
      <c r="OSY59" s="144"/>
      <c r="OSZ59" s="144"/>
      <c r="OTA59" s="144"/>
      <c r="OTB59" s="144"/>
      <c r="OTC59" s="144"/>
      <c r="OTD59" s="144"/>
      <c r="OTE59" s="144"/>
      <c r="OTF59" s="144"/>
      <c r="OTG59" s="144"/>
      <c r="OTH59" s="144"/>
      <c r="OTI59" s="144"/>
      <c r="OTJ59" s="144"/>
      <c r="OTK59" s="144"/>
      <c r="OTL59" s="144"/>
      <c r="OTM59" s="144"/>
      <c r="OTN59" s="144"/>
      <c r="OTO59" s="144"/>
      <c r="OTP59" s="144"/>
      <c r="OTQ59" s="144"/>
      <c r="OTR59" s="144"/>
      <c r="OTS59" s="144"/>
      <c r="OTT59" s="144"/>
      <c r="OTU59" s="144"/>
      <c r="OTV59" s="144"/>
      <c r="OTW59" s="144"/>
      <c r="OTX59" s="144"/>
      <c r="OTY59" s="144"/>
      <c r="OTZ59" s="144"/>
      <c r="OUA59" s="144"/>
      <c r="OUB59" s="144"/>
      <c r="OUC59" s="144"/>
      <c r="OUD59" s="144"/>
      <c r="OUE59" s="144"/>
      <c r="OUF59" s="144"/>
      <c r="OUG59" s="144"/>
      <c r="OUH59" s="144"/>
      <c r="OUI59" s="144"/>
      <c r="OUJ59" s="144"/>
      <c r="OUK59" s="144"/>
      <c r="OUL59" s="144"/>
      <c r="OUM59" s="144"/>
      <c r="OUN59" s="144"/>
      <c r="OUO59" s="144"/>
      <c r="OUP59" s="144"/>
      <c r="OUQ59" s="144"/>
      <c r="OUR59" s="144"/>
      <c r="OUS59" s="144"/>
      <c r="OUT59" s="144"/>
      <c r="OUU59" s="144"/>
      <c r="OUV59" s="144"/>
      <c r="OUW59" s="144"/>
      <c r="OUX59" s="144"/>
      <c r="OUY59" s="144"/>
      <c r="OUZ59" s="144"/>
      <c r="OVA59" s="144"/>
      <c r="OVB59" s="144"/>
      <c r="OVC59" s="144"/>
      <c r="OVD59" s="144"/>
      <c r="OVE59" s="144"/>
      <c r="OVF59" s="144"/>
      <c r="OVG59" s="144"/>
      <c r="OVH59" s="144"/>
      <c r="OVI59" s="144"/>
      <c r="OVJ59" s="144"/>
      <c r="OVK59" s="144"/>
      <c r="OVL59" s="144"/>
      <c r="OVM59" s="144"/>
      <c r="OVN59" s="144"/>
      <c r="OVO59" s="144"/>
      <c r="OVP59" s="144"/>
      <c r="OVQ59" s="144"/>
      <c r="OVR59" s="144"/>
      <c r="OVS59" s="144"/>
      <c r="OVT59" s="144"/>
      <c r="OVU59" s="144"/>
      <c r="OVV59" s="144"/>
      <c r="OVW59" s="144"/>
      <c r="OVX59" s="144"/>
      <c r="OVY59" s="144"/>
      <c r="OVZ59" s="144"/>
      <c r="OWA59" s="144"/>
      <c r="OWB59" s="144"/>
      <c r="OWC59" s="144"/>
      <c r="OWD59" s="144"/>
      <c r="OWE59" s="144"/>
      <c r="OWF59" s="144"/>
      <c r="OWG59" s="144"/>
      <c r="OWH59" s="144"/>
      <c r="OWI59" s="144"/>
      <c r="OWJ59" s="144"/>
      <c r="OWK59" s="144"/>
      <c r="OWL59" s="144"/>
      <c r="OWM59" s="144"/>
      <c r="OWN59" s="144"/>
      <c r="OWO59" s="144"/>
      <c r="OWP59" s="144"/>
      <c r="OWQ59" s="144"/>
      <c r="OWR59" s="144"/>
      <c r="OWS59" s="144"/>
      <c r="OWT59" s="144"/>
      <c r="OWU59" s="144"/>
      <c r="OWV59" s="144"/>
      <c r="OWW59" s="144"/>
      <c r="OWX59" s="144"/>
      <c r="OWY59" s="144"/>
      <c r="OWZ59" s="144"/>
      <c r="OXA59" s="144"/>
      <c r="OXB59" s="144"/>
      <c r="OXC59" s="144"/>
      <c r="OXD59" s="144"/>
      <c r="OXE59" s="144"/>
      <c r="OXF59" s="144"/>
      <c r="OXG59" s="144"/>
      <c r="OXH59" s="144"/>
      <c r="OXI59" s="144"/>
      <c r="OXJ59" s="144"/>
      <c r="OXK59" s="144"/>
      <c r="OXL59" s="144"/>
      <c r="OXM59" s="144"/>
      <c r="OXN59" s="144"/>
      <c r="OXO59" s="144"/>
      <c r="OXP59" s="144"/>
      <c r="OXQ59" s="144"/>
      <c r="OXR59" s="144"/>
      <c r="OXS59" s="144"/>
      <c r="OXT59" s="144"/>
      <c r="OXU59" s="144"/>
      <c r="OXV59" s="144"/>
      <c r="OXW59" s="144"/>
      <c r="OXX59" s="144"/>
      <c r="OXY59" s="144"/>
      <c r="OXZ59" s="144"/>
      <c r="OYA59" s="144"/>
      <c r="OYB59" s="144"/>
      <c r="OYC59" s="144"/>
      <c r="OYD59" s="144"/>
      <c r="OYE59" s="144"/>
      <c r="OYF59" s="144"/>
      <c r="OYG59" s="144"/>
      <c r="OYH59" s="144"/>
      <c r="OYI59" s="144"/>
      <c r="OYJ59" s="144"/>
      <c r="OYK59" s="144"/>
      <c r="OYL59" s="144"/>
      <c r="OYM59" s="144"/>
      <c r="OYN59" s="144"/>
      <c r="OYO59" s="144"/>
      <c r="OYP59" s="144"/>
      <c r="OYQ59" s="144"/>
      <c r="OYR59" s="144"/>
      <c r="OYS59" s="144"/>
      <c r="OYT59" s="144"/>
      <c r="OYU59" s="144"/>
      <c r="OYV59" s="144"/>
      <c r="OYW59" s="144"/>
      <c r="OYX59" s="144"/>
      <c r="OYY59" s="144"/>
      <c r="OYZ59" s="144"/>
      <c r="OZA59" s="144"/>
      <c r="OZB59" s="144"/>
      <c r="OZC59" s="144"/>
      <c r="OZD59" s="144"/>
      <c r="OZE59" s="144"/>
      <c r="OZF59" s="144"/>
      <c r="OZG59" s="144"/>
      <c r="OZH59" s="144"/>
      <c r="OZI59" s="144"/>
      <c r="OZJ59" s="144"/>
      <c r="OZK59" s="144"/>
      <c r="OZL59" s="144"/>
      <c r="OZM59" s="144"/>
      <c r="OZN59" s="144"/>
      <c r="OZO59" s="144"/>
      <c r="OZP59" s="144"/>
      <c r="OZQ59" s="144"/>
      <c r="OZR59" s="144"/>
      <c r="OZS59" s="144"/>
      <c r="OZT59" s="144"/>
      <c r="OZU59" s="144"/>
      <c r="OZV59" s="144"/>
      <c r="OZW59" s="144"/>
      <c r="OZX59" s="144"/>
      <c r="OZY59" s="144"/>
      <c r="OZZ59" s="144"/>
      <c r="PAA59" s="144"/>
      <c r="PAB59" s="144"/>
      <c r="PAC59" s="144"/>
      <c r="PAD59" s="144"/>
      <c r="PAE59" s="144"/>
      <c r="PAF59" s="144"/>
      <c r="PAG59" s="144"/>
      <c r="PAH59" s="144"/>
      <c r="PAI59" s="144"/>
      <c r="PAJ59" s="144"/>
      <c r="PAK59" s="144"/>
      <c r="PAL59" s="144"/>
      <c r="PAM59" s="144"/>
      <c r="PAN59" s="144"/>
      <c r="PAO59" s="144"/>
      <c r="PAP59" s="144"/>
      <c r="PAQ59" s="144"/>
      <c r="PAR59" s="144"/>
      <c r="PAS59" s="144"/>
      <c r="PAT59" s="144"/>
      <c r="PAU59" s="144"/>
      <c r="PAV59" s="144"/>
      <c r="PAW59" s="144"/>
      <c r="PAX59" s="144"/>
      <c r="PAY59" s="144"/>
      <c r="PAZ59" s="144"/>
      <c r="PBA59" s="144"/>
      <c r="PBB59" s="144"/>
      <c r="PBC59" s="144"/>
      <c r="PBD59" s="144"/>
      <c r="PBE59" s="144"/>
      <c r="PBF59" s="144"/>
      <c r="PBG59" s="144"/>
      <c r="PBH59" s="144"/>
      <c r="PBI59" s="144"/>
      <c r="PBJ59" s="144"/>
      <c r="PBK59" s="144"/>
      <c r="PBL59" s="144"/>
      <c r="PBM59" s="144"/>
      <c r="PBN59" s="144"/>
      <c r="PBO59" s="144"/>
      <c r="PBP59" s="144"/>
      <c r="PBQ59" s="144"/>
      <c r="PBR59" s="144"/>
      <c r="PBS59" s="144"/>
      <c r="PBT59" s="144"/>
      <c r="PBU59" s="144"/>
      <c r="PBV59" s="144"/>
      <c r="PBW59" s="144"/>
      <c r="PBX59" s="144"/>
      <c r="PBY59" s="144"/>
      <c r="PBZ59" s="144"/>
      <c r="PCA59" s="144"/>
      <c r="PCB59" s="144"/>
      <c r="PCC59" s="144"/>
      <c r="PCD59" s="144"/>
      <c r="PCE59" s="144"/>
      <c r="PCF59" s="144"/>
      <c r="PCG59" s="144"/>
      <c r="PCH59" s="144"/>
      <c r="PCI59" s="144"/>
      <c r="PCJ59" s="144"/>
      <c r="PCK59" s="144"/>
      <c r="PCL59" s="144"/>
      <c r="PCM59" s="144"/>
      <c r="PCN59" s="144"/>
      <c r="PCO59" s="144"/>
      <c r="PCP59" s="144"/>
      <c r="PCQ59" s="144"/>
      <c r="PCR59" s="144"/>
      <c r="PCS59" s="144"/>
      <c r="PCT59" s="144"/>
      <c r="PCU59" s="144"/>
      <c r="PCV59" s="144"/>
      <c r="PCW59" s="144"/>
      <c r="PCX59" s="144"/>
      <c r="PCY59" s="144"/>
      <c r="PCZ59" s="144"/>
      <c r="PDA59" s="144"/>
      <c r="PDB59" s="144"/>
      <c r="PDC59" s="144"/>
      <c r="PDD59" s="144"/>
      <c r="PDE59" s="144"/>
      <c r="PDF59" s="144"/>
      <c r="PDG59" s="144"/>
      <c r="PDH59" s="144"/>
      <c r="PDI59" s="144"/>
      <c r="PDJ59" s="144"/>
      <c r="PDK59" s="144"/>
      <c r="PDL59" s="144"/>
      <c r="PDM59" s="144"/>
      <c r="PDN59" s="144"/>
      <c r="PDO59" s="144"/>
      <c r="PDP59" s="144"/>
      <c r="PDQ59" s="144"/>
      <c r="PDR59" s="144"/>
      <c r="PDS59" s="144"/>
      <c r="PDT59" s="144"/>
      <c r="PDU59" s="144"/>
      <c r="PDV59" s="144"/>
      <c r="PDW59" s="144"/>
      <c r="PDX59" s="144"/>
      <c r="PDY59" s="144"/>
      <c r="PDZ59" s="144"/>
      <c r="PEA59" s="144"/>
      <c r="PEB59" s="144"/>
      <c r="PEC59" s="144"/>
      <c r="PED59" s="144"/>
      <c r="PEE59" s="144"/>
      <c r="PEF59" s="144"/>
      <c r="PEG59" s="144"/>
      <c r="PEH59" s="144"/>
      <c r="PEI59" s="144"/>
      <c r="PEJ59" s="144"/>
      <c r="PEK59" s="144"/>
      <c r="PEL59" s="144"/>
      <c r="PEM59" s="144"/>
      <c r="PEN59" s="144"/>
      <c r="PEO59" s="144"/>
      <c r="PEP59" s="144"/>
      <c r="PEQ59" s="144"/>
      <c r="PER59" s="144"/>
      <c r="PES59" s="144"/>
      <c r="PET59" s="144"/>
      <c r="PEU59" s="144"/>
      <c r="PEV59" s="144"/>
      <c r="PEW59" s="144"/>
      <c r="PEX59" s="144"/>
      <c r="PEY59" s="144"/>
      <c r="PEZ59" s="144"/>
      <c r="PFA59" s="144"/>
      <c r="PFB59" s="144"/>
      <c r="PFC59" s="144"/>
      <c r="PFD59" s="144"/>
      <c r="PFE59" s="144"/>
      <c r="PFF59" s="144"/>
      <c r="PFG59" s="144"/>
      <c r="PFH59" s="144"/>
      <c r="PFI59" s="144"/>
      <c r="PFJ59" s="144"/>
      <c r="PFK59" s="144"/>
      <c r="PFL59" s="144"/>
      <c r="PFM59" s="144"/>
      <c r="PFN59" s="144"/>
      <c r="PFO59" s="144"/>
      <c r="PFP59" s="144"/>
      <c r="PFQ59" s="144"/>
      <c r="PFR59" s="144"/>
      <c r="PFS59" s="144"/>
      <c r="PFT59" s="144"/>
      <c r="PFU59" s="144"/>
      <c r="PFV59" s="144"/>
      <c r="PFW59" s="144"/>
      <c r="PFX59" s="144"/>
      <c r="PFY59" s="144"/>
      <c r="PFZ59" s="144"/>
      <c r="PGA59" s="144"/>
      <c r="PGB59" s="144"/>
      <c r="PGC59" s="144"/>
      <c r="PGD59" s="144"/>
      <c r="PGE59" s="144"/>
      <c r="PGF59" s="144"/>
      <c r="PGG59" s="144"/>
      <c r="PGH59" s="144"/>
      <c r="PGI59" s="144"/>
      <c r="PGJ59" s="144"/>
      <c r="PGK59" s="144"/>
      <c r="PGL59" s="144"/>
      <c r="PGM59" s="144"/>
      <c r="PGN59" s="144"/>
      <c r="PGO59" s="144"/>
      <c r="PGP59" s="144"/>
      <c r="PGQ59" s="144"/>
      <c r="PGR59" s="144"/>
      <c r="PGS59" s="144"/>
      <c r="PGT59" s="144"/>
      <c r="PGU59" s="144"/>
      <c r="PGV59" s="144"/>
      <c r="PGW59" s="144"/>
      <c r="PGX59" s="144"/>
      <c r="PGY59" s="144"/>
      <c r="PGZ59" s="144"/>
      <c r="PHA59" s="144"/>
      <c r="PHB59" s="144"/>
      <c r="PHC59" s="144"/>
      <c r="PHD59" s="144"/>
      <c r="PHE59" s="144"/>
      <c r="PHF59" s="144"/>
      <c r="PHG59" s="144"/>
      <c r="PHH59" s="144"/>
      <c r="PHI59" s="144"/>
      <c r="PHJ59" s="144"/>
      <c r="PHK59" s="144"/>
      <c r="PHL59" s="144"/>
      <c r="PHM59" s="144"/>
      <c r="PHN59" s="144"/>
      <c r="PHO59" s="144"/>
      <c r="PHP59" s="144"/>
      <c r="PHQ59" s="144"/>
      <c r="PHR59" s="144"/>
      <c r="PHS59" s="144"/>
      <c r="PHT59" s="144"/>
      <c r="PHU59" s="144"/>
      <c r="PHV59" s="144"/>
      <c r="PHW59" s="144"/>
      <c r="PHX59" s="144"/>
      <c r="PHY59" s="144"/>
      <c r="PHZ59" s="144"/>
      <c r="PIA59" s="144"/>
      <c r="PIB59" s="144"/>
      <c r="PIC59" s="144"/>
      <c r="PID59" s="144"/>
      <c r="PIE59" s="144"/>
      <c r="PIF59" s="144"/>
      <c r="PIG59" s="144"/>
      <c r="PIH59" s="144"/>
      <c r="PII59" s="144"/>
      <c r="PIJ59" s="144"/>
      <c r="PIK59" s="144"/>
      <c r="PIL59" s="144"/>
      <c r="PIM59" s="144"/>
      <c r="PIN59" s="144"/>
      <c r="PIO59" s="144"/>
      <c r="PIP59" s="144"/>
      <c r="PIQ59" s="144"/>
      <c r="PIR59" s="144"/>
      <c r="PIS59" s="144"/>
      <c r="PIT59" s="144"/>
      <c r="PIU59" s="144"/>
      <c r="PIV59" s="144"/>
      <c r="PIW59" s="144"/>
      <c r="PIX59" s="144"/>
      <c r="PIY59" s="144"/>
      <c r="PIZ59" s="144"/>
      <c r="PJA59" s="144"/>
      <c r="PJB59" s="144"/>
      <c r="PJC59" s="144"/>
      <c r="PJD59" s="144"/>
      <c r="PJE59" s="144"/>
      <c r="PJF59" s="144"/>
      <c r="PJG59" s="144"/>
      <c r="PJH59" s="144"/>
      <c r="PJI59" s="144"/>
      <c r="PJJ59" s="144"/>
      <c r="PJK59" s="144"/>
      <c r="PJL59" s="144"/>
      <c r="PJM59" s="144"/>
      <c r="PJN59" s="144"/>
      <c r="PJO59" s="144"/>
      <c r="PJP59" s="144"/>
      <c r="PJQ59" s="144"/>
      <c r="PJR59" s="144"/>
      <c r="PJS59" s="144"/>
      <c r="PJT59" s="144"/>
      <c r="PJU59" s="144"/>
      <c r="PJV59" s="144"/>
      <c r="PJW59" s="144"/>
      <c r="PJX59" s="144"/>
      <c r="PJY59" s="144"/>
      <c r="PJZ59" s="144"/>
      <c r="PKA59" s="144"/>
      <c r="PKB59" s="144"/>
      <c r="PKC59" s="144"/>
      <c r="PKD59" s="144"/>
      <c r="PKE59" s="144"/>
      <c r="PKF59" s="144"/>
      <c r="PKG59" s="144"/>
      <c r="PKH59" s="144"/>
      <c r="PKI59" s="144"/>
      <c r="PKJ59" s="144"/>
      <c r="PKK59" s="144"/>
      <c r="PKL59" s="144"/>
      <c r="PKM59" s="144"/>
      <c r="PKN59" s="144"/>
      <c r="PKO59" s="144"/>
      <c r="PKP59" s="144"/>
      <c r="PKQ59" s="144"/>
      <c r="PKR59" s="144"/>
      <c r="PKS59" s="144"/>
      <c r="PKT59" s="144"/>
      <c r="PKU59" s="144"/>
      <c r="PKV59" s="144"/>
      <c r="PKW59" s="144"/>
      <c r="PKX59" s="144"/>
      <c r="PKY59" s="144"/>
      <c r="PKZ59" s="144"/>
      <c r="PLA59" s="144"/>
      <c r="PLB59" s="144"/>
      <c r="PLC59" s="144"/>
      <c r="PLD59" s="144"/>
      <c r="PLE59" s="144"/>
      <c r="PLF59" s="144"/>
      <c r="PLG59" s="144"/>
      <c r="PLH59" s="144"/>
      <c r="PLI59" s="144"/>
      <c r="PLJ59" s="144"/>
      <c r="PLK59" s="144"/>
      <c r="PLL59" s="144"/>
      <c r="PLM59" s="144"/>
      <c r="PLN59" s="144"/>
      <c r="PLO59" s="144"/>
      <c r="PLP59" s="144"/>
      <c r="PLQ59" s="144"/>
      <c r="PLR59" s="144"/>
      <c r="PLS59" s="144"/>
      <c r="PLT59" s="144"/>
      <c r="PLU59" s="144"/>
      <c r="PLV59" s="144"/>
      <c r="PLW59" s="144"/>
      <c r="PLX59" s="144"/>
      <c r="PLY59" s="144"/>
      <c r="PLZ59" s="144"/>
      <c r="PMA59" s="144"/>
      <c r="PMB59" s="144"/>
      <c r="PMC59" s="144"/>
      <c r="PMD59" s="144"/>
      <c r="PME59" s="144"/>
      <c r="PMF59" s="144"/>
      <c r="PMG59" s="144"/>
      <c r="PMH59" s="144"/>
      <c r="PMI59" s="144"/>
      <c r="PMJ59" s="144"/>
      <c r="PMK59" s="144"/>
      <c r="PML59" s="144"/>
      <c r="PMM59" s="144"/>
      <c r="PMN59" s="144"/>
      <c r="PMO59" s="144"/>
      <c r="PMP59" s="144"/>
      <c r="PMQ59" s="144"/>
      <c r="PMR59" s="144"/>
      <c r="PMS59" s="144"/>
      <c r="PMT59" s="144"/>
      <c r="PMU59" s="144"/>
      <c r="PMV59" s="144"/>
      <c r="PMW59" s="144"/>
      <c r="PMX59" s="144"/>
      <c r="PMY59" s="144"/>
      <c r="PMZ59" s="144"/>
      <c r="PNA59" s="144"/>
      <c r="PNB59" s="144"/>
      <c r="PNC59" s="144"/>
      <c r="PND59" s="144"/>
      <c r="PNE59" s="144"/>
      <c r="PNF59" s="144"/>
      <c r="PNG59" s="144"/>
      <c r="PNH59" s="144"/>
      <c r="PNI59" s="144"/>
      <c r="PNJ59" s="144"/>
      <c r="PNK59" s="144"/>
      <c r="PNL59" s="144"/>
      <c r="PNM59" s="144"/>
      <c r="PNN59" s="144"/>
      <c r="PNO59" s="144"/>
      <c r="PNP59" s="144"/>
      <c r="PNQ59" s="144"/>
      <c r="PNR59" s="144"/>
      <c r="PNS59" s="144"/>
      <c r="PNT59" s="144"/>
      <c r="PNU59" s="144"/>
      <c r="PNV59" s="144"/>
      <c r="PNW59" s="144"/>
      <c r="PNX59" s="144"/>
      <c r="PNY59" s="144"/>
      <c r="PNZ59" s="144"/>
      <c r="POA59" s="144"/>
      <c r="POB59" s="144"/>
      <c r="POC59" s="144"/>
      <c r="POD59" s="144"/>
      <c r="POE59" s="144"/>
      <c r="POF59" s="144"/>
      <c r="POG59" s="144"/>
      <c r="POH59" s="144"/>
      <c r="POI59" s="144"/>
      <c r="POJ59" s="144"/>
      <c r="POK59" s="144"/>
      <c r="POL59" s="144"/>
      <c r="POM59" s="144"/>
      <c r="PON59" s="144"/>
      <c r="POO59" s="144"/>
      <c r="POP59" s="144"/>
      <c r="POQ59" s="144"/>
      <c r="POR59" s="144"/>
      <c r="POS59" s="144"/>
      <c r="POT59" s="144"/>
      <c r="POU59" s="144"/>
      <c r="POV59" s="144"/>
      <c r="POW59" s="144"/>
      <c r="POX59" s="144"/>
      <c r="POY59" s="144"/>
      <c r="POZ59" s="144"/>
      <c r="PPA59" s="144"/>
      <c r="PPB59" s="144"/>
      <c r="PPC59" s="144"/>
      <c r="PPD59" s="144"/>
      <c r="PPE59" s="144"/>
      <c r="PPF59" s="144"/>
      <c r="PPG59" s="144"/>
      <c r="PPH59" s="144"/>
      <c r="PPI59" s="144"/>
      <c r="PPJ59" s="144"/>
      <c r="PPK59" s="144"/>
      <c r="PPL59" s="144"/>
      <c r="PPM59" s="144"/>
      <c r="PPN59" s="144"/>
      <c r="PPO59" s="144"/>
      <c r="PPP59" s="144"/>
      <c r="PPQ59" s="144"/>
      <c r="PPR59" s="144"/>
      <c r="PPS59" s="144"/>
      <c r="PPT59" s="144"/>
      <c r="PPU59" s="144"/>
      <c r="PPV59" s="144"/>
      <c r="PPW59" s="144"/>
      <c r="PPX59" s="144"/>
      <c r="PPY59" s="144"/>
      <c r="PPZ59" s="144"/>
      <c r="PQA59" s="144"/>
      <c r="PQB59" s="144"/>
      <c r="PQC59" s="144"/>
      <c r="PQD59" s="144"/>
      <c r="PQE59" s="144"/>
      <c r="PQF59" s="144"/>
      <c r="PQG59" s="144"/>
      <c r="PQH59" s="144"/>
      <c r="PQI59" s="144"/>
      <c r="PQJ59" s="144"/>
      <c r="PQK59" s="144"/>
      <c r="PQL59" s="144"/>
      <c r="PQM59" s="144"/>
      <c r="PQN59" s="144"/>
      <c r="PQO59" s="144"/>
      <c r="PQP59" s="144"/>
      <c r="PQQ59" s="144"/>
      <c r="PQR59" s="144"/>
      <c r="PQS59" s="144"/>
      <c r="PQT59" s="144"/>
      <c r="PQU59" s="144"/>
      <c r="PQV59" s="144"/>
      <c r="PQW59" s="144"/>
      <c r="PQX59" s="144"/>
      <c r="PQY59" s="144"/>
      <c r="PQZ59" s="144"/>
      <c r="PRA59" s="144"/>
      <c r="PRB59" s="144"/>
      <c r="PRC59" s="144"/>
      <c r="PRD59" s="144"/>
      <c r="PRE59" s="144"/>
      <c r="PRF59" s="144"/>
      <c r="PRG59" s="144"/>
      <c r="PRH59" s="144"/>
      <c r="PRI59" s="144"/>
      <c r="PRJ59" s="144"/>
      <c r="PRK59" s="144"/>
      <c r="PRL59" s="144"/>
      <c r="PRM59" s="144"/>
      <c r="PRN59" s="144"/>
      <c r="PRO59" s="144"/>
      <c r="PRP59" s="144"/>
      <c r="PRQ59" s="144"/>
      <c r="PRR59" s="144"/>
      <c r="PRS59" s="144"/>
      <c r="PRT59" s="144"/>
      <c r="PRU59" s="144"/>
      <c r="PRV59" s="144"/>
      <c r="PRW59" s="144"/>
      <c r="PRX59" s="144"/>
      <c r="PRY59" s="144"/>
      <c r="PRZ59" s="144"/>
      <c r="PSA59" s="144"/>
      <c r="PSB59" s="144"/>
      <c r="PSC59" s="144"/>
      <c r="PSD59" s="144"/>
      <c r="PSE59" s="144"/>
      <c r="PSF59" s="144"/>
      <c r="PSG59" s="144"/>
      <c r="PSH59" s="144"/>
      <c r="PSI59" s="144"/>
      <c r="PSJ59" s="144"/>
      <c r="PSK59" s="144"/>
      <c r="PSL59" s="144"/>
      <c r="PSM59" s="144"/>
      <c r="PSN59" s="144"/>
      <c r="PSO59" s="144"/>
      <c r="PSP59" s="144"/>
      <c r="PSQ59" s="144"/>
      <c r="PSR59" s="144"/>
      <c r="PSS59" s="144"/>
      <c r="PST59" s="144"/>
      <c r="PSU59" s="144"/>
      <c r="PSV59" s="144"/>
      <c r="PSW59" s="144"/>
      <c r="PSX59" s="144"/>
      <c r="PSY59" s="144"/>
      <c r="PSZ59" s="144"/>
      <c r="PTA59" s="144"/>
      <c r="PTB59" s="144"/>
      <c r="PTC59" s="144"/>
      <c r="PTD59" s="144"/>
      <c r="PTE59" s="144"/>
      <c r="PTF59" s="144"/>
      <c r="PTG59" s="144"/>
      <c r="PTH59" s="144"/>
      <c r="PTI59" s="144"/>
      <c r="PTJ59" s="144"/>
      <c r="PTK59" s="144"/>
      <c r="PTL59" s="144"/>
      <c r="PTM59" s="144"/>
      <c r="PTN59" s="144"/>
      <c r="PTO59" s="144"/>
      <c r="PTP59" s="144"/>
      <c r="PTQ59" s="144"/>
      <c r="PTR59" s="144"/>
      <c r="PTS59" s="144"/>
      <c r="PTT59" s="144"/>
      <c r="PTU59" s="144"/>
      <c r="PTV59" s="144"/>
      <c r="PTW59" s="144"/>
      <c r="PTX59" s="144"/>
      <c r="PTY59" s="144"/>
      <c r="PTZ59" s="144"/>
      <c r="PUA59" s="144"/>
      <c r="PUB59" s="144"/>
      <c r="PUC59" s="144"/>
      <c r="PUD59" s="144"/>
      <c r="PUE59" s="144"/>
      <c r="PUF59" s="144"/>
      <c r="PUG59" s="144"/>
      <c r="PUH59" s="144"/>
      <c r="PUI59" s="144"/>
      <c r="PUJ59" s="144"/>
      <c r="PUK59" s="144"/>
      <c r="PUL59" s="144"/>
      <c r="PUM59" s="144"/>
      <c r="PUN59" s="144"/>
      <c r="PUO59" s="144"/>
      <c r="PUP59" s="144"/>
      <c r="PUQ59" s="144"/>
      <c r="PUR59" s="144"/>
      <c r="PUS59" s="144"/>
      <c r="PUT59" s="144"/>
      <c r="PUU59" s="144"/>
      <c r="PUV59" s="144"/>
      <c r="PUW59" s="144"/>
      <c r="PUX59" s="144"/>
      <c r="PUY59" s="144"/>
      <c r="PUZ59" s="144"/>
      <c r="PVA59" s="144"/>
      <c r="PVB59" s="144"/>
      <c r="PVC59" s="144"/>
      <c r="PVD59" s="144"/>
      <c r="PVE59" s="144"/>
      <c r="PVF59" s="144"/>
      <c r="PVG59" s="144"/>
      <c r="PVH59" s="144"/>
      <c r="PVI59" s="144"/>
      <c r="PVJ59" s="144"/>
      <c r="PVK59" s="144"/>
      <c r="PVL59" s="144"/>
      <c r="PVM59" s="144"/>
      <c r="PVN59" s="144"/>
      <c r="PVO59" s="144"/>
      <c r="PVP59" s="144"/>
      <c r="PVQ59" s="144"/>
      <c r="PVR59" s="144"/>
      <c r="PVS59" s="144"/>
      <c r="PVT59" s="144"/>
      <c r="PVU59" s="144"/>
      <c r="PVV59" s="144"/>
      <c r="PVW59" s="144"/>
      <c r="PVX59" s="144"/>
      <c r="PVY59" s="144"/>
      <c r="PVZ59" s="144"/>
      <c r="PWA59" s="144"/>
      <c r="PWB59" s="144"/>
      <c r="PWC59" s="144"/>
      <c r="PWD59" s="144"/>
      <c r="PWE59" s="144"/>
      <c r="PWF59" s="144"/>
      <c r="PWG59" s="144"/>
      <c r="PWH59" s="144"/>
      <c r="PWI59" s="144"/>
      <c r="PWJ59" s="144"/>
      <c r="PWK59" s="144"/>
      <c r="PWL59" s="144"/>
      <c r="PWM59" s="144"/>
      <c r="PWN59" s="144"/>
      <c r="PWO59" s="144"/>
      <c r="PWP59" s="144"/>
      <c r="PWQ59" s="144"/>
      <c r="PWR59" s="144"/>
      <c r="PWS59" s="144"/>
      <c r="PWT59" s="144"/>
      <c r="PWU59" s="144"/>
      <c r="PWV59" s="144"/>
      <c r="PWW59" s="144"/>
      <c r="PWX59" s="144"/>
      <c r="PWY59" s="144"/>
      <c r="PWZ59" s="144"/>
      <c r="PXA59" s="144"/>
      <c r="PXB59" s="144"/>
      <c r="PXC59" s="144"/>
      <c r="PXD59" s="144"/>
      <c r="PXE59" s="144"/>
      <c r="PXF59" s="144"/>
      <c r="PXG59" s="144"/>
      <c r="PXH59" s="144"/>
      <c r="PXI59" s="144"/>
      <c r="PXJ59" s="144"/>
      <c r="PXK59" s="144"/>
      <c r="PXL59" s="144"/>
      <c r="PXM59" s="144"/>
      <c r="PXN59" s="144"/>
      <c r="PXO59" s="144"/>
      <c r="PXP59" s="144"/>
      <c r="PXQ59" s="144"/>
      <c r="PXR59" s="144"/>
      <c r="PXS59" s="144"/>
      <c r="PXT59" s="144"/>
      <c r="PXU59" s="144"/>
      <c r="PXV59" s="144"/>
      <c r="PXW59" s="144"/>
      <c r="PXX59" s="144"/>
      <c r="PXY59" s="144"/>
      <c r="PXZ59" s="144"/>
      <c r="PYA59" s="144"/>
      <c r="PYB59" s="144"/>
      <c r="PYC59" s="144"/>
      <c r="PYD59" s="144"/>
      <c r="PYE59" s="144"/>
      <c r="PYF59" s="144"/>
      <c r="PYG59" s="144"/>
      <c r="PYH59" s="144"/>
      <c r="PYI59" s="144"/>
      <c r="PYJ59" s="144"/>
      <c r="PYK59" s="144"/>
      <c r="PYL59" s="144"/>
      <c r="PYM59" s="144"/>
      <c r="PYN59" s="144"/>
      <c r="PYO59" s="144"/>
      <c r="PYP59" s="144"/>
      <c r="PYQ59" s="144"/>
      <c r="PYR59" s="144"/>
      <c r="PYS59" s="144"/>
      <c r="PYT59" s="144"/>
      <c r="PYU59" s="144"/>
      <c r="PYV59" s="144"/>
      <c r="PYW59" s="144"/>
      <c r="PYX59" s="144"/>
      <c r="PYY59" s="144"/>
      <c r="PYZ59" s="144"/>
      <c r="PZA59" s="144"/>
      <c r="PZB59" s="144"/>
      <c r="PZC59" s="144"/>
      <c r="PZD59" s="144"/>
      <c r="PZE59" s="144"/>
      <c r="PZF59" s="144"/>
      <c r="PZG59" s="144"/>
      <c r="PZH59" s="144"/>
      <c r="PZI59" s="144"/>
      <c r="PZJ59" s="144"/>
      <c r="PZK59" s="144"/>
      <c r="PZL59" s="144"/>
      <c r="PZM59" s="144"/>
      <c r="PZN59" s="144"/>
      <c r="PZO59" s="144"/>
      <c r="PZP59" s="144"/>
      <c r="PZQ59" s="144"/>
      <c r="PZR59" s="144"/>
      <c r="PZS59" s="144"/>
      <c r="PZT59" s="144"/>
      <c r="PZU59" s="144"/>
      <c r="PZV59" s="144"/>
      <c r="PZW59" s="144"/>
      <c r="PZX59" s="144"/>
      <c r="PZY59" s="144"/>
      <c r="PZZ59" s="144"/>
      <c r="QAA59" s="144"/>
      <c r="QAB59" s="144"/>
      <c r="QAC59" s="144"/>
      <c r="QAD59" s="144"/>
      <c r="QAE59" s="144"/>
      <c r="QAF59" s="144"/>
      <c r="QAG59" s="144"/>
      <c r="QAH59" s="144"/>
      <c r="QAI59" s="144"/>
      <c r="QAJ59" s="144"/>
      <c r="QAK59" s="144"/>
      <c r="QAL59" s="144"/>
      <c r="QAM59" s="144"/>
      <c r="QAN59" s="144"/>
      <c r="QAO59" s="144"/>
      <c r="QAP59" s="144"/>
      <c r="QAQ59" s="144"/>
      <c r="QAR59" s="144"/>
      <c r="QAS59" s="144"/>
      <c r="QAT59" s="144"/>
      <c r="QAU59" s="144"/>
      <c r="QAV59" s="144"/>
      <c r="QAW59" s="144"/>
      <c r="QAX59" s="144"/>
      <c r="QAY59" s="144"/>
      <c r="QAZ59" s="144"/>
      <c r="QBA59" s="144"/>
      <c r="QBB59" s="144"/>
      <c r="QBC59" s="144"/>
      <c r="QBD59" s="144"/>
      <c r="QBE59" s="144"/>
      <c r="QBF59" s="144"/>
      <c r="QBG59" s="144"/>
      <c r="QBH59" s="144"/>
      <c r="QBI59" s="144"/>
      <c r="QBJ59" s="144"/>
      <c r="QBK59" s="144"/>
      <c r="QBL59" s="144"/>
      <c r="QBM59" s="144"/>
      <c r="QBN59" s="144"/>
      <c r="QBO59" s="144"/>
      <c r="QBP59" s="144"/>
      <c r="QBQ59" s="144"/>
      <c r="QBR59" s="144"/>
      <c r="QBS59" s="144"/>
      <c r="QBT59" s="144"/>
      <c r="QBU59" s="144"/>
      <c r="QBV59" s="144"/>
      <c r="QBW59" s="144"/>
      <c r="QBX59" s="144"/>
      <c r="QBY59" s="144"/>
      <c r="QBZ59" s="144"/>
      <c r="QCA59" s="144"/>
      <c r="QCB59" s="144"/>
      <c r="QCC59" s="144"/>
      <c r="QCD59" s="144"/>
      <c r="QCE59" s="144"/>
      <c r="QCF59" s="144"/>
      <c r="QCG59" s="144"/>
      <c r="QCH59" s="144"/>
      <c r="QCI59" s="144"/>
      <c r="QCJ59" s="144"/>
      <c r="QCK59" s="144"/>
      <c r="QCL59" s="144"/>
      <c r="QCM59" s="144"/>
      <c r="QCN59" s="144"/>
      <c r="QCO59" s="144"/>
      <c r="QCP59" s="144"/>
      <c r="QCQ59" s="144"/>
      <c r="QCR59" s="144"/>
      <c r="QCS59" s="144"/>
      <c r="QCT59" s="144"/>
      <c r="QCU59" s="144"/>
      <c r="QCV59" s="144"/>
      <c r="QCW59" s="144"/>
      <c r="QCX59" s="144"/>
      <c r="QCY59" s="144"/>
      <c r="QCZ59" s="144"/>
      <c r="QDA59" s="144"/>
      <c r="QDB59" s="144"/>
      <c r="QDC59" s="144"/>
      <c r="QDD59" s="144"/>
      <c r="QDE59" s="144"/>
      <c r="QDF59" s="144"/>
      <c r="QDG59" s="144"/>
      <c r="QDH59" s="144"/>
      <c r="QDI59" s="144"/>
      <c r="QDJ59" s="144"/>
      <c r="QDK59" s="144"/>
      <c r="QDL59" s="144"/>
      <c r="QDM59" s="144"/>
      <c r="QDN59" s="144"/>
      <c r="QDO59" s="144"/>
      <c r="QDP59" s="144"/>
      <c r="QDQ59" s="144"/>
      <c r="QDR59" s="144"/>
      <c r="QDS59" s="144"/>
      <c r="QDT59" s="144"/>
      <c r="QDU59" s="144"/>
      <c r="QDV59" s="144"/>
      <c r="QDW59" s="144"/>
      <c r="QDX59" s="144"/>
      <c r="QDY59" s="144"/>
      <c r="QDZ59" s="144"/>
      <c r="QEA59" s="144"/>
      <c r="QEB59" s="144"/>
      <c r="QEC59" s="144"/>
      <c r="QED59" s="144"/>
      <c r="QEE59" s="144"/>
      <c r="QEF59" s="144"/>
      <c r="QEG59" s="144"/>
      <c r="QEH59" s="144"/>
      <c r="QEI59" s="144"/>
      <c r="QEJ59" s="144"/>
      <c r="QEK59" s="144"/>
      <c r="QEL59" s="144"/>
      <c r="QEM59" s="144"/>
      <c r="QEN59" s="144"/>
      <c r="QEO59" s="144"/>
      <c r="QEP59" s="144"/>
      <c r="QEQ59" s="144"/>
      <c r="QER59" s="144"/>
      <c r="QES59" s="144"/>
      <c r="QET59" s="144"/>
      <c r="QEU59" s="144"/>
      <c r="QEV59" s="144"/>
      <c r="QEW59" s="144"/>
      <c r="QEX59" s="144"/>
      <c r="QEY59" s="144"/>
      <c r="QEZ59" s="144"/>
      <c r="QFA59" s="144"/>
      <c r="QFB59" s="144"/>
      <c r="QFC59" s="144"/>
      <c r="QFD59" s="144"/>
      <c r="QFE59" s="144"/>
      <c r="QFF59" s="144"/>
      <c r="QFG59" s="144"/>
      <c r="QFH59" s="144"/>
      <c r="QFI59" s="144"/>
      <c r="QFJ59" s="144"/>
      <c r="QFK59" s="144"/>
      <c r="QFL59" s="144"/>
      <c r="QFM59" s="144"/>
      <c r="QFN59" s="144"/>
      <c r="QFO59" s="144"/>
      <c r="QFP59" s="144"/>
      <c r="QFQ59" s="144"/>
      <c r="QFR59" s="144"/>
      <c r="QFS59" s="144"/>
      <c r="QFT59" s="144"/>
      <c r="QFU59" s="144"/>
      <c r="QFV59" s="144"/>
      <c r="QFW59" s="144"/>
      <c r="QFX59" s="144"/>
      <c r="QFY59" s="144"/>
      <c r="QFZ59" s="144"/>
      <c r="QGA59" s="144"/>
      <c r="QGB59" s="144"/>
      <c r="QGC59" s="144"/>
      <c r="QGD59" s="144"/>
      <c r="QGE59" s="144"/>
      <c r="QGF59" s="144"/>
      <c r="QGG59" s="144"/>
      <c r="QGH59" s="144"/>
      <c r="QGI59" s="144"/>
      <c r="QGJ59" s="144"/>
      <c r="QGK59" s="144"/>
      <c r="QGL59" s="144"/>
      <c r="QGM59" s="144"/>
      <c r="QGN59" s="144"/>
      <c r="QGO59" s="144"/>
      <c r="QGP59" s="144"/>
      <c r="QGQ59" s="144"/>
      <c r="QGR59" s="144"/>
      <c r="QGS59" s="144"/>
      <c r="QGT59" s="144"/>
      <c r="QGU59" s="144"/>
      <c r="QGV59" s="144"/>
      <c r="QGW59" s="144"/>
      <c r="QGX59" s="144"/>
      <c r="QGY59" s="144"/>
      <c r="QGZ59" s="144"/>
      <c r="QHA59" s="144"/>
      <c r="QHB59" s="144"/>
      <c r="QHC59" s="144"/>
      <c r="QHD59" s="144"/>
      <c r="QHE59" s="144"/>
      <c r="QHF59" s="144"/>
      <c r="QHG59" s="144"/>
      <c r="QHH59" s="144"/>
      <c r="QHI59" s="144"/>
      <c r="QHJ59" s="144"/>
      <c r="QHK59" s="144"/>
      <c r="QHL59" s="144"/>
      <c r="QHM59" s="144"/>
      <c r="QHN59" s="144"/>
      <c r="QHO59" s="144"/>
      <c r="QHP59" s="144"/>
      <c r="QHQ59" s="144"/>
      <c r="QHR59" s="144"/>
      <c r="QHS59" s="144"/>
      <c r="QHT59" s="144"/>
      <c r="QHU59" s="144"/>
      <c r="QHV59" s="144"/>
      <c r="QHW59" s="144"/>
      <c r="QHX59" s="144"/>
      <c r="QHY59" s="144"/>
      <c r="QHZ59" s="144"/>
      <c r="QIA59" s="144"/>
      <c r="QIB59" s="144"/>
      <c r="QIC59" s="144"/>
      <c r="QID59" s="144"/>
      <c r="QIE59" s="144"/>
      <c r="QIF59" s="144"/>
      <c r="QIG59" s="144"/>
      <c r="QIH59" s="144"/>
      <c r="QII59" s="144"/>
      <c r="QIJ59" s="144"/>
      <c r="QIK59" s="144"/>
      <c r="QIL59" s="144"/>
      <c r="QIM59" s="144"/>
      <c r="QIN59" s="144"/>
      <c r="QIO59" s="144"/>
      <c r="QIP59" s="144"/>
      <c r="QIQ59" s="144"/>
      <c r="QIR59" s="144"/>
      <c r="QIS59" s="144"/>
      <c r="QIT59" s="144"/>
      <c r="QIU59" s="144"/>
      <c r="QIV59" s="144"/>
      <c r="QIW59" s="144"/>
      <c r="QIX59" s="144"/>
      <c r="QIY59" s="144"/>
      <c r="QIZ59" s="144"/>
      <c r="QJA59" s="144"/>
      <c r="QJB59" s="144"/>
      <c r="QJC59" s="144"/>
      <c r="QJD59" s="144"/>
      <c r="QJE59" s="144"/>
      <c r="QJF59" s="144"/>
      <c r="QJG59" s="144"/>
      <c r="QJH59" s="144"/>
      <c r="QJI59" s="144"/>
      <c r="QJJ59" s="144"/>
      <c r="QJK59" s="144"/>
      <c r="QJL59" s="144"/>
      <c r="QJM59" s="144"/>
      <c r="QJN59" s="144"/>
      <c r="QJO59" s="144"/>
      <c r="QJP59" s="144"/>
      <c r="QJQ59" s="144"/>
      <c r="QJR59" s="144"/>
      <c r="QJS59" s="144"/>
      <c r="QJT59" s="144"/>
      <c r="QJU59" s="144"/>
      <c r="QJV59" s="144"/>
      <c r="QJW59" s="144"/>
      <c r="QJX59" s="144"/>
      <c r="QJY59" s="144"/>
      <c r="QJZ59" s="144"/>
      <c r="QKA59" s="144"/>
      <c r="QKB59" s="144"/>
      <c r="QKC59" s="144"/>
      <c r="QKD59" s="144"/>
      <c r="QKE59" s="144"/>
      <c r="QKF59" s="144"/>
      <c r="QKG59" s="144"/>
      <c r="QKH59" s="144"/>
      <c r="QKI59" s="144"/>
      <c r="QKJ59" s="144"/>
      <c r="QKK59" s="144"/>
      <c r="QKL59" s="144"/>
      <c r="QKM59" s="144"/>
      <c r="QKN59" s="144"/>
      <c r="QKO59" s="144"/>
      <c r="QKP59" s="144"/>
      <c r="QKQ59" s="144"/>
      <c r="QKR59" s="144"/>
      <c r="QKS59" s="144"/>
      <c r="QKT59" s="144"/>
      <c r="QKU59" s="144"/>
      <c r="QKV59" s="144"/>
      <c r="QKW59" s="144"/>
      <c r="QKX59" s="144"/>
      <c r="QKY59" s="144"/>
      <c r="QKZ59" s="144"/>
      <c r="QLA59" s="144"/>
      <c r="QLB59" s="144"/>
      <c r="QLC59" s="144"/>
      <c r="QLD59" s="144"/>
      <c r="QLE59" s="144"/>
      <c r="QLF59" s="144"/>
      <c r="QLG59" s="144"/>
      <c r="QLH59" s="144"/>
      <c r="QLI59" s="144"/>
      <c r="QLJ59" s="144"/>
      <c r="QLK59" s="144"/>
      <c r="QLL59" s="144"/>
      <c r="QLM59" s="144"/>
      <c r="QLN59" s="144"/>
      <c r="QLO59" s="144"/>
      <c r="QLP59" s="144"/>
      <c r="QLQ59" s="144"/>
      <c r="QLR59" s="144"/>
      <c r="QLS59" s="144"/>
      <c r="QLT59" s="144"/>
      <c r="QLU59" s="144"/>
      <c r="QLV59" s="144"/>
      <c r="QLW59" s="144"/>
      <c r="QLX59" s="144"/>
      <c r="QLY59" s="144"/>
      <c r="QLZ59" s="144"/>
      <c r="QMA59" s="144"/>
      <c r="QMB59" s="144"/>
      <c r="QMC59" s="144"/>
      <c r="QMD59" s="144"/>
      <c r="QME59" s="144"/>
      <c r="QMF59" s="144"/>
      <c r="QMG59" s="144"/>
      <c r="QMH59" s="144"/>
      <c r="QMI59" s="144"/>
      <c r="QMJ59" s="144"/>
      <c r="QMK59" s="144"/>
      <c r="QML59" s="144"/>
      <c r="QMM59" s="144"/>
      <c r="QMN59" s="144"/>
      <c r="QMO59" s="144"/>
      <c r="QMP59" s="144"/>
      <c r="QMQ59" s="144"/>
      <c r="QMR59" s="144"/>
      <c r="QMS59" s="144"/>
      <c r="QMT59" s="144"/>
      <c r="QMU59" s="144"/>
      <c r="QMV59" s="144"/>
      <c r="QMW59" s="144"/>
      <c r="QMX59" s="144"/>
      <c r="QMY59" s="144"/>
      <c r="QMZ59" s="144"/>
      <c r="QNA59" s="144"/>
      <c r="QNB59" s="144"/>
      <c r="QNC59" s="144"/>
      <c r="QND59" s="144"/>
      <c r="QNE59" s="144"/>
      <c r="QNF59" s="144"/>
      <c r="QNG59" s="144"/>
      <c r="QNH59" s="144"/>
      <c r="QNI59" s="144"/>
      <c r="QNJ59" s="144"/>
      <c r="QNK59" s="144"/>
      <c r="QNL59" s="144"/>
      <c r="QNM59" s="144"/>
      <c r="QNN59" s="144"/>
      <c r="QNO59" s="144"/>
      <c r="QNP59" s="144"/>
      <c r="QNQ59" s="144"/>
      <c r="QNR59" s="144"/>
      <c r="QNS59" s="144"/>
      <c r="QNT59" s="144"/>
      <c r="QNU59" s="144"/>
      <c r="QNV59" s="144"/>
      <c r="QNW59" s="144"/>
      <c r="QNX59" s="144"/>
      <c r="QNY59" s="144"/>
      <c r="QNZ59" s="144"/>
      <c r="QOA59" s="144"/>
      <c r="QOB59" s="144"/>
      <c r="QOC59" s="144"/>
      <c r="QOD59" s="144"/>
      <c r="QOE59" s="144"/>
      <c r="QOF59" s="144"/>
      <c r="QOG59" s="144"/>
      <c r="QOH59" s="144"/>
      <c r="QOI59" s="144"/>
      <c r="QOJ59" s="144"/>
      <c r="QOK59" s="144"/>
      <c r="QOL59" s="144"/>
      <c r="QOM59" s="144"/>
      <c r="QON59" s="144"/>
      <c r="QOO59" s="144"/>
      <c r="QOP59" s="144"/>
      <c r="QOQ59" s="144"/>
      <c r="QOR59" s="144"/>
      <c r="QOS59" s="144"/>
      <c r="QOT59" s="144"/>
      <c r="QOU59" s="144"/>
      <c r="QOV59" s="144"/>
      <c r="QOW59" s="144"/>
      <c r="QOX59" s="144"/>
      <c r="QOY59" s="144"/>
      <c r="QOZ59" s="144"/>
      <c r="QPA59" s="144"/>
      <c r="QPB59" s="144"/>
      <c r="QPC59" s="144"/>
      <c r="QPD59" s="144"/>
      <c r="QPE59" s="144"/>
      <c r="QPF59" s="144"/>
      <c r="QPG59" s="144"/>
      <c r="QPH59" s="144"/>
      <c r="QPI59" s="144"/>
      <c r="QPJ59" s="144"/>
      <c r="QPK59" s="144"/>
      <c r="QPL59" s="144"/>
      <c r="QPM59" s="144"/>
      <c r="QPN59" s="144"/>
      <c r="QPO59" s="144"/>
      <c r="QPP59" s="144"/>
      <c r="QPQ59" s="144"/>
      <c r="QPR59" s="144"/>
      <c r="QPS59" s="144"/>
      <c r="QPT59" s="144"/>
      <c r="QPU59" s="144"/>
      <c r="QPV59" s="144"/>
      <c r="QPW59" s="144"/>
      <c r="QPX59" s="144"/>
      <c r="QPY59" s="144"/>
      <c r="QPZ59" s="144"/>
      <c r="QQA59" s="144"/>
      <c r="QQB59" s="144"/>
      <c r="QQC59" s="144"/>
      <c r="QQD59" s="144"/>
      <c r="QQE59" s="144"/>
      <c r="QQF59" s="144"/>
      <c r="QQG59" s="144"/>
      <c r="QQH59" s="144"/>
      <c r="QQI59" s="144"/>
      <c r="QQJ59" s="144"/>
      <c r="QQK59" s="144"/>
      <c r="QQL59" s="144"/>
      <c r="QQM59" s="144"/>
      <c r="QQN59" s="144"/>
      <c r="QQO59" s="144"/>
      <c r="QQP59" s="144"/>
      <c r="QQQ59" s="144"/>
      <c r="QQR59" s="144"/>
      <c r="QQS59" s="144"/>
      <c r="QQT59" s="144"/>
      <c r="QQU59" s="144"/>
      <c r="QQV59" s="144"/>
      <c r="QQW59" s="144"/>
      <c r="QQX59" s="144"/>
      <c r="QQY59" s="144"/>
      <c r="QQZ59" s="144"/>
      <c r="QRA59" s="144"/>
      <c r="QRB59" s="144"/>
      <c r="QRC59" s="144"/>
      <c r="QRD59" s="144"/>
      <c r="QRE59" s="144"/>
      <c r="QRF59" s="144"/>
      <c r="QRG59" s="144"/>
      <c r="QRH59" s="144"/>
      <c r="QRI59" s="144"/>
      <c r="QRJ59" s="144"/>
      <c r="QRK59" s="144"/>
      <c r="QRL59" s="144"/>
      <c r="QRM59" s="144"/>
      <c r="QRN59" s="144"/>
      <c r="QRO59" s="144"/>
      <c r="QRP59" s="144"/>
      <c r="QRQ59" s="144"/>
      <c r="QRR59" s="144"/>
      <c r="QRS59" s="144"/>
      <c r="QRT59" s="144"/>
      <c r="QRU59" s="144"/>
      <c r="QRV59" s="144"/>
      <c r="QRW59" s="144"/>
      <c r="QRX59" s="144"/>
      <c r="QRY59" s="144"/>
      <c r="QRZ59" s="144"/>
      <c r="QSA59" s="144"/>
      <c r="QSB59" s="144"/>
      <c r="QSC59" s="144"/>
      <c r="QSD59" s="144"/>
      <c r="QSE59" s="144"/>
      <c r="QSF59" s="144"/>
      <c r="QSG59" s="144"/>
      <c r="QSH59" s="144"/>
      <c r="QSI59" s="144"/>
      <c r="QSJ59" s="144"/>
      <c r="QSK59" s="144"/>
      <c r="QSL59" s="144"/>
      <c r="QSM59" s="144"/>
      <c r="QSN59" s="144"/>
      <c r="QSO59" s="144"/>
      <c r="QSP59" s="144"/>
      <c r="QSQ59" s="144"/>
      <c r="QSR59" s="144"/>
      <c r="QSS59" s="144"/>
      <c r="QST59" s="144"/>
      <c r="QSU59" s="144"/>
      <c r="QSV59" s="144"/>
      <c r="QSW59" s="144"/>
      <c r="QSX59" s="144"/>
      <c r="QSY59" s="144"/>
      <c r="QSZ59" s="144"/>
      <c r="QTA59" s="144"/>
      <c r="QTB59" s="144"/>
      <c r="QTC59" s="144"/>
      <c r="QTD59" s="144"/>
      <c r="QTE59" s="144"/>
      <c r="QTF59" s="144"/>
      <c r="QTG59" s="144"/>
      <c r="QTH59" s="144"/>
      <c r="QTI59" s="144"/>
      <c r="QTJ59" s="144"/>
      <c r="QTK59" s="144"/>
      <c r="QTL59" s="144"/>
      <c r="QTM59" s="144"/>
      <c r="QTN59" s="144"/>
      <c r="QTO59" s="144"/>
      <c r="QTP59" s="144"/>
      <c r="QTQ59" s="144"/>
      <c r="QTR59" s="144"/>
      <c r="QTS59" s="144"/>
      <c r="QTT59" s="144"/>
      <c r="QTU59" s="144"/>
      <c r="QTV59" s="144"/>
      <c r="QTW59" s="144"/>
      <c r="QTX59" s="144"/>
      <c r="QTY59" s="144"/>
      <c r="QTZ59" s="144"/>
      <c r="QUA59" s="144"/>
      <c r="QUB59" s="144"/>
      <c r="QUC59" s="144"/>
      <c r="QUD59" s="144"/>
      <c r="QUE59" s="144"/>
      <c r="QUF59" s="144"/>
      <c r="QUG59" s="144"/>
      <c r="QUH59" s="144"/>
      <c r="QUI59" s="144"/>
      <c r="QUJ59" s="144"/>
      <c r="QUK59" s="144"/>
      <c r="QUL59" s="144"/>
      <c r="QUM59" s="144"/>
      <c r="QUN59" s="144"/>
      <c r="QUO59" s="144"/>
      <c r="QUP59" s="144"/>
      <c r="QUQ59" s="144"/>
      <c r="QUR59" s="144"/>
      <c r="QUS59" s="144"/>
      <c r="QUT59" s="144"/>
      <c r="QUU59" s="144"/>
      <c r="QUV59" s="144"/>
      <c r="QUW59" s="144"/>
      <c r="QUX59" s="144"/>
      <c r="QUY59" s="144"/>
      <c r="QUZ59" s="144"/>
      <c r="QVA59" s="144"/>
      <c r="QVB59" s="144"/>
      <c r="QVC59" s="144"/>
      <c r="QVD59" s="144"/>
      <c r="QVE59" s="144"/>
      <c r="QVF59" s="144"/>
      <c r="QVG59" s="144"/>
      <c r="QVH59" s="144"/>
      <c r="QVI59" s="144"/>
      <c r="QVJ59" s="144"/>
      <c r="QVK59" s="144"/>
      <c r="QVL59" s="144"/>
      <c r="QVM59" s="144"/>
      <c r="QVN59" s="144"/>
      <c r="QVO59" s="144"/>
      <c r="QVP59" s="144"/>
      <c r="QVQ59" s="144"/>
      <c r="QVR59" s="144"/>
      <c r="QVS59" s="144"/>
      <c r="QVT59" s="144"/>
      <c r="QVU59" s="144"/>
      <c r="QVV59" s="144"/>
      <c r="QVW59" s="144"/>
      <c r="QVX59" s="144"/>
      <c r="QVY59" s="144"/>
      <c r="QVZ59" s="144"/>
      <c r="QWA59" s="144"/>
      <c r="QWB59" s="144"/>
      <c r="QWC59" s="144"/>
      <c r="QWD59" s="144"/>
      <c r="QWE59" s="144"/>
      <c r="QWF59" s="144"/>
      <c r="QWG59" s="144"/>
      <c r="QWH59" s="144"/>
      <c r="QWI59" s="144"/>
      <c r="QWJ59" s="144"/>
      <c r="QWK59" s="144"/>
      <c r="QWL59" s="144"/>
      <c r="QWM59" s="144"/>
      <c r="QWN59" s="144"/>
      <c r="QWO59" s="144"/>
      <c r="QWP59" s="144"/>
      <c r="QWQ59" s="144"/>
      <c r="QWR59" s="144"/>
      <c r="QWS59" s="144"/>
      <c r="QWT59" s="144"/>
      <c r="QWU59" s="144"/>
      <c r="QWV59" s="144"/>
      <c r="QWW59" s="144"/>
      <c r="QWX59" s="144"/>
      <c r="QWY59" s="144"/>
      <c r="QWZ59" s="144"/>
      <c r="QXA59" s="144"/>
      <c r="QXB59" s="144"/>
      <c r="QXC59" s="144"/>
      <c r="QXD59" s="144"/>
      <c r="QXE59" s="144"/>
      <c r="QXF59" s="144"/>
      <c r="QXG59" s="144"/>
      <c r="QXH59" s="144"/>
      <c r="QXI59" s="144"/>
      <c r="QXJ59" s="144"/>
      <c r="QXK59" s="144"/>
      <c r="QXL59" s="144"/>
      <c r="QXM59" s="144"/>
      <c r="QXN59" s="144"/>
      <c r="QXO59" s="144"/>
      <c r="QXP59" s="144"/>
      <c r="QXQ59" s="144"/>
      <c r="QXR59" s="144"/>
      <c r="QXS59" s="144"/>
      <c r="QXT59" s="144"/>
      <c r="QXU59" s="144"/>
      <c r="QXV59" s="144"/>
      <c r="QXW59" s="144"/>
      <c r="QXX59" s="144"/>
      <c r="QXY59" s="144"/>
      <c r="QXZ59" s="144"/>
      <c r="QYA59" s="144"/>
      <c r="QYB59" s="144"/>
      <c r="QYC59" s="144"/>
      <c r="QYD59" s="144"/>
      <c r="QYE59" s="144"/>
      <c r="QYF59" s="144"/>
      <c r="QYG59" s="144"/>
      <c r="QYH59" s="144"/>
      <c r="QYI59" s="144"/>
      <c r="QYJ59" s="144"/>
      <c r="QYK59" s="144"/>
      <c r="QYL59" s="144"/>
      <c r="QYM59" s="144"/>
      <c r="QYN59" s="144"/>
      <c r="QYO59" s="144"/>
      <c r="QYP59" s="144"/>
      <c r="QYQ59" s="144"/>
      <c r="QYR59" s="144"/>
      <c r="QYS59" s="144"/>
      <c r="QYT59" s="144"/>
      <c r="QYU59" s="144"/>
      <c r="QYV59" s="144"/>
      <c r="QYW59" s="144"/>
      <c r="QYX59" s="144"/>
      <c r="QYY59" s="144"/>
      <c r="QYZ59" s="144"/>
      <c r="QZA59" s="144"/>
      <c r="QZB59" s="144"/>
      <c r="QZC59" s="144"/>
      <c r="QZD59" s="144"/>
      <c r="QZE59" s="144"/>
      <c r="QZF59" s="144"/>
      <c r="QZG59" s="144"/>
      <c r="QZH59" s="144"/>
      <c r="QZI59" s="144"/>
      <c r="QZJ59" s="144"/>
      <c r="QZK59" s="144"/>
      <c r="QZL59" s="144"/>
      <c r="QZM59" s="144"/>
      <c r="QZN59" s="144"/>
      <c r="QZO59" s="144"/>
      <c r="QZP59" s="144"/>
      <c r="QZQ59" s="144"/>
      <c r="QZR59" s="144"/>
      <c r="QZS59" s="144"/>
      <c r="QZT59" s="144"/>
      <c r="QZU59" s="144"/>
      <c r="QZV59" s="144"/>
      <c r="QZW59" s="144"/>
      <c r="QZX59" s="144"/>
      <c r="QZY59" s="144"/>
      <c r="QZZ59" s="144"/>
      <c r="RAA59" s="144"/>
      <c r="RAB59" s="144"/>
      <c r="RAC59" s="144"/>
      <c r="RAD59" s="144"/>
      <c r="RAE59" s="144"/>
      <c r="RAF59" s="144"/>
      <c r="RAG59" s="144"/>
      <c r="RAH59" s="144"/>
      <c r="RAI59" s="144"/>
      <c r="RAJ59" s="144"/>
      <c r="RAK59" s="144"/>
      <c r="RAL59" s="144"/>
      <c r="RAM59" s="144"/>
      <c r="RAN59" s="144"/>
      <c r="RAO59" s="144"/>
      <c r="RAP59" s="144"/>
      <c r="RAQ59" s="144"/>
      <c r="RAR59" s="144"/>
      <c r="RAS59" s="144"/>
      <c r="RAT59" s="144"/>
      <c r="RAU59" s="144"/>
      <c r="RAV59" s="144"/>
      <c r="RAW59" s="144"/>
      <c r="RAX59" s="144"/>
      <c r="RAY59" s="144"/>
      <c r="RAZ59" s="144"/>
      <c r="RBA59" s="144"/>
      <c r="RBB59" s="144"/>
      <c r="RBC59" s="144"/>
      <c r="RBD59" s="144"/>
      <c r="RBE59" s="144"/>
      <c r="RBF59" s="144"/>
      <c r="RBG59" s="144"/>
      <c r="RBH59" s="144"/>
      <c r="RBI59" s="144"/>
      <c r="RBJ59" s="144"/>
      <c r="RBK59" s="144"/>
      <c r="RBL59" s="144"/>
      <c r="RBM59" s="144"/>
      <c r="RBN59" s="144"/>
      <c r="RBO59" s="144"/>
      <c r="RBP59" s="144"/>
      <c r="RBQ59" s="144"/>
      <c r="RBR59" s="144"/>
      <c r="RBS59" s="144"/>
      <c r="RBT59" s="144"/>
      <c r="RBU59" s="144"/>
      <c r="RBV59" s="144"/>
      <c r="RBW59" s="144"/>
      <c r="RBX59" s="144"/>
      <c r="RBY59" s="144"/>
      <c r="RBZ59" s="144"/>
      <c r="RCA59" s="144"/>
      <c r="RCB59" s="144"/>
      <c r="RCC59" s="144"/>
      <c r="RCD59" s="144"/>
      <c r="RCE59" s="144"/>
      <c r="RCF59" s="144"/>
      <c r="RCG59" s="144"/>
      <c r="RCH59" s="144"/>
      <c r="RCI59" s="144"/>
      <c r="RCJ59" s="144"/>
      <c r="RCK59" s="144"/>
      <c r="RCL59" s="144"/>
      <c r="RCM59" s="144"/>
      <c r="RCN59" s="144"/>
      <c r="RCO59" s="144"/>
      <c r="RCP59" s="144"/>
      <c r="RCQ59" s="144"/>
      <c r="RCR59" s="144"/>
      <c r="RCS59" s="144"/>
      <c r="RCT59" s="144"/>
      <c r="RCU59" s="144"/>
      <c r="RCV59" s="144"/>
      <c r="RCW59" s="144"/>
      <c r="RCX59" s="144"/>
      <c r="RCY59" s="144"/>
      <c r="RCZ59" s="144"/>
      <c r="RDA59" s="144"/>
      <c r="RDB59" s="144"/>
      <c r="RDC59" s="144"/>
      <c r="RDD59" s="144"/>
      <c r="RDE59" s="144"/>
      <c r="RDF59" s="144"/>
      <c r="RDG59" s="144"/>
      <c r="RDH59" s="144"/>
      <c r="RDI59" s="144"/>
      <c r="RDJ59" s="144"/>
      <c r="RDK59" s="144"/>
      <c r="RDL59" s="144"/>
      <c r="RDM59" s="144"/>
      <c r="RDN59" s="144"/>
      <c r="RDO59" s="144"/>
      <c r="RDP59" s="144"/>
      <c r="RDQ59" s="144"/>
      <c r="RDR59" s="144"/>
      <c r="RDS59" s="144"/>
      <c r="RDT59" s="144"/>
      <c r="RDU59" s="144"/>
      <c r="RDV59" s="144"/>
      <c r="RDW59" s="144"/>
      <c r="RDX59" s="144"/>
      <c r="RDY59" s="144"/>
      <c r="RDZ59" s="144"/>
      <c r="REA59" s="144"/>
      <c r="REB59" s="144"/>
      <c r="REC59" s="144"/>
      <c r="RED59" s="144"/>
      <c r="REE59" s="144"/>
      <c r="REF59" s="144"/>
      <c r="REG59" s="144"/>
      <c r="REH59" s="144"/>
      <c r="REI59" s="144"/>
      <c r="REJ59" s="144"/>
      <c r="REK59" s="144"/>
      <c r="REL59" s="144"/>
      <c r="REM59" s="144"/>
      <c r="REN59" s="144"/>
      <c r="REO59" s="144"/>
      <c r="REP59" s="144"/>
      <c r="REQ59" s="144"/>
      <c r="RER59" s="144"/>
      <c r="RES59" s="144"/>
      <c r="RET59" s="144"/>
      <c r="REU59" s="144"/>
      <c r="REV59" s="144"/>
      <c r="REW59" s="144"/>
      <c r="REX59" s="144"/>
      <c r="REY59" s="144"/>
      <c r="REZ59" s="144"/>
      <c r="RFA59" s="144"/>
      <c r="RFB59" s="144"/>
      <c r="RFC59" s="144"/>
      <c r="RFD59" s="144"/>
      <c r="RFE59" s="144"/>
      <c r="RFF59" s="144"/>
      <c r="RFG59" s="144"/>
      <c r="RFH59" s="144"/>
      <c r="RFI59" s="144"/>
      <c r="RFJ59" s="144"/>
      <c r="RFK59" s="144"/>
      <c r="RFL59" s="144"/>
      <c r="RFM59" s="144"/>
      <c r="RFN59" s="144"/>
      <c r="RFO59" s="144"/>
      <c r="RFP59" s="144"/>
      <c r="RFQ59" s="144"/>
      <c r="RFR59" s="144"/>
      <c r="RFS59" s="144"/>
      <c r="RFT59" s="144"/>
      <c r="RFU59" s="144"/>
      <c r="RFV59" s="144"/>
      <c r="RFW59" s="144"/>
      <c r="RFX59" s="144"/>
      <c r="RFY59" s="144"/>
      <c r="RFZ59" s="144"/>
      <c r="RGA59" s="144"/>
      <c r="RGB59" s="144"/>
      <c r="RGC59" s="144"/>
      <c r="RGD59" s="144"/>
      <c r="RGE59" s="144"/>
      <c r="RGF59" s="144"/>
      <c r="RGG59" s="144"/>
      <c r="RGH59" s="144"/>
      <c r="RGI59" s="144"/>
      <c r="RGJ59" s="144"/>
      <c r="RGK59" s="144"/>
      <c r="RGL59" s="144"/>
      <c r="RGM59" s="144"/>
      <c r="RGN59" s="144"/>
      <c r="RGO59" s="144"/>
      <c r="RGP59" s="144"/>
      <c r="RGQ59" s="144"/>
      <c r="RGR59" s="144"/>
      <c r="RGS59" s="144"/>
      <c r="RGT59" s="144"/>
      <c r="RGU59" s="144"/>
      <c r="RGV59" s="144"/>
      <c r="RGW59" s="144"/>
      <c r="RGX59" s="144"/>
      <c r="RGY59" s="144"/>
      <c r="RGZ59" s="144"/>
      <c r="RHA59" s="144"/>
      <c r="RHB59" s="144"/>
      <c r="RHC59" s="144"/>
      <c r="RHD59" s="144"/>
      <c r="RHE59" s="144"/>
      <c r="RHF59" s="144"/>
      <c r="RHG59" s="144"/>
      <c r="RHH59" s="144"/>
      <c r="RHI59" s="144"/>
      <c r="RHJ59" s="144"/>
      <c r="RHK59" s="144"/>
      <c r="RHL59" s="144"/>
      <c r="RHM59" s="144"/>
      <c r="RHN59" s="144"/>
      <c r="RHO59" s="144"/>
      <c r="RHP59" s="144"/>
      <c r="RHQ59" s="144"/>
      <c r="RHR59" s="144"/>
      <c r="RHS59" s="144"/>
      <c r="RHT59" s="144"/>
      <c r="RHU59" s="144"/>
      <c r="RHV59" s="144"/>
      <c r="RHW59" s="144"/>
      <c r="RHX59" s="144"/>
      <c r="RHY59" s="144"/>
      <c r="RHZ59" s="144"/>
      <c r="RIA59" s="144"/>
      <c r="RIB59" s="144"/>
      <c r="RIC59" s="144"/>
      <c r="RID59" s="144"/>
      <c r="RIE59" s="144"/>
      <c r="RIF59" s="144"/>
      <c r="RIG59" s="144"/>
      <c r="RIH59" s="144"/>
      <c r="RII59" s="144"/>
      <c r="RIJ59" s="144"/>
      <c r="RIK59" s="144"/>
      <c r="RIL59" s="144"/>
      <c r="RIM59" s="144"/>
      <c r="RIN59" s="144"/>
      <c r="RIO59" s="144"/>
      <c r="RIP59" s="144"/>
      <c r="RIQ59" s="144"/>
      <c r="RIR59" s="144"/>
      <c r="RIS59" s="144"/>
      <c r="RIT59" s="144"/>
      <c r="RIU59" s="144"/>
      <c r="RIV59" s="144"/>
      <c r="RIW59" s="144"/>
      <c r="RIX59" s="144"/>
      <c r="RIY59" s="144"/>
      <c r="RIZ59" s="144"/>
      <c r="RJA59" s="144"/>
      <c r="RJB59" s="144"/>
      <c r="RJC59" s="144"/>
      <c r="RJD59" s="144"/>
      <c r="RJE59" s="144"/>
      <c r="RJF59" s="144"/>
      <c r="RJG59" s="144"/>
      <c r="RJH59" s="144"/>
      <c r="RJI59" s="144"/>
      <c r="RJJ59" s="144"/>
      <c r="RJK59" s="144"/>
      <c r="RJL59" s="144"/>
      <c r="RJM59" s="144"/>
      <c r="RJN59" s="144"/>
      <c r="RJO59" s="144"/>
      <c r="RJP59" s="144"/>
      <c r="RJQ59" s="144"/>
      <c r="RJR59" s="144"/>
      <c r="RJS59" s="144"/>
      <c r="RJT59" s="144"/>
      <c r="RJU59" s="144"/>
      <c r="RJV59" s="144"/>
      <c r="RJW59" s="144"/>
      <c r="RJX59" s="144"/>
      <c r="RJY59" s="144"/>
      <c r="RJZ59" s="144"/>
      <c r="RKA59" s="144"/>
      <c r="RKB59" s="144"/>
      <c r="RKC59" s="144"/>
      <c r="RKD59" s="144"/>
      <c r="RKE59" s="144"/>
      <c r="RKF59" s="144"/>
      <c r="RKG59" s="144"/>
      <c r="RKH59" s="144"/>
      <c r="RKI59" s="144"/>
      <c r="RKJ59" s="144"/>
      <c r="RKK59" s="144"/>
      <c r="RKL59" s="144"/>
      <c r="RKM59" s="144"/>
      <c r="RKN59" s="144"/>
      <c r="RKO59" s="144"/>
      <c r="RKP59" s="144"/>
      <c r="RKQ59" s="144"/>
      <c r="RKR59" s="144"/>
      <c r="RKS59" s="144"/>
      <c r="RKT59" s="144"/>
      <c r="RKU59" s="144"/>
      <c r="RKV59" s="144"/>
      <c r="RKW59" s="144"/>
      <c r="RKX59" s="144"/>
      <c r="RKY59" s="144"/>
      <c r="RKZ59" s="144"/>
      <c r="RLA59" s="144"/>
      <c r="RLB59" s="144"/>
      <c r="RLC59" s="144"/>
      <c r="RLD59" s="144"/>
      <c r="RLE59" s="144"/>
      <c r="RLF59" s="144"/>
      <c r="RLG59" s="144"/>
      <c r="RLH59" s="144"/>
      <c r="RLI59" s="144"/>
      <c r="RLJ59" s="144"/>
      <c r="RLK59" s="144"/>
      <c r="RLL59" s="144"/>
      <c r="RLM59" s="144"/>
      <c r="RLN59" s="144"/>
      <c r="RLO59" s="144"/>
      <c r="RLP59" s="144"/>
      <c r="RLQ59" s="144"/>
      <c r="RLR59" s="144"/>
      <c r="RLS59" s="144"/>
      <c r="RLT59" s="144"/>
      <c r="RLU59" s="144"/>
      <c r="RLV59" s="144"/>
      <c r="RLW59" s="144"/>
      <c r="RLX59" s="144"/>
      <c r="RLY59" s="144"/>
      <c r="RLZ59" s="144"/>
      <c r="RMA59" s="144"/>
      <c r="RMB59" s="144"/>
      <c r="RMC59" s="144"/>
      <c r="RMD59" s="144"/>
      <c r="RME59" s="144"/>
      <c r="RMF59" s="144"/>
      <c r="RMG59" s="144"/>
      <c r="RMH59" s="144"/>
      <c r="RMI59" s="144"/>
      <c r="RMJ59" s="144"/>
      <c r="RMK59" s="144"/>
      <c r="RML59" s="144"/>
      <c r="RMM59" s="144"/>
      <c r="RMN59" s="144"/>
      <c r="RMO59" s="144"/>
      <c r="RMP59" s="144"/>
      <c r="RMQ59" s="144"/>
      <c r="RMR59" s="144"/>
      <c r="RMS59" s="144"/>
      <c r="RMT59" s="144"/>
      <c r="RMU59" s="144"/>
      <c r="RMV59" s="144"/>
      <c r="RMW59" s="144"/>
      <c r="RMX59" s="144"/>
      <c r="RMY59" s="144"/>
      <c r="RMZ59" s="144"/>
      <c r="RNA59" s="144"/>
      <c r="RNB59" s="144"/>
      <c r="RNC59" s="144"/>
      <c r="RND59" s="144"/>
      <c r="RNE59" s="144"/>
      <c r="RNF59" s="144"/>
      <c r="RNG59" s="144"/>
      <c r="RNH59" s="144"/>
      <c r="RNI59" s="144"/>
      <c r="RNJ59" s="144"/>
      <c r="RNK59" s="144"/>
      <c r="RNL59" s="144"/>
      <c r="RNM59" s="144"/>
      <c r="RNN59" s="144"/>
      <c r="RNO59" s="144"/>
      <c r="RNP59" s="144"/>
      <c r="RNQ59" s="144"/>
      <c r="RNR59" s="144"/>
      <c r="RNS59" s="144"/>
      <c r="RNT59" s="144"/>
      <c r="RNU59" s="144"/>
      <c r="RNV59" s="144"/>
      <c r="RNW59" s="144"/>
      <c r="RNX59" s="144"/>
      <c r="RNY59" s="144"/>
      <c r="RNZ59" s="144"/>
      <c r="ROA59" s="144"/>
      <c r="ROB59" s="144"/>
      <c r="ROC59" s="144"/>
      <c r="ROD59" s="144"/>
      <c r="ROE59" s="144"/>
      <c r="ROF59" s="144"/>
      <c r="ROG59" s="144"/>
      <c r="ROH59" s="144"/>
      <c r="ROI59" s="144"/>
      <c r="ROJ59" s="144"/>
      <c r="ROK59" s="144"/>
      <c r="ROL59" s="144"/>
      <c r="ROM59" s="144"/>
      <c r="RON59" s="144"/>
      <c r="ROO59" s="144"/>
      <c r="ROP59" s="144"/>
      <c r="ROQ59" s="144"/>
      <c r="ROR59" s="144"/>
      <c r="ROS59" s="144"/>
      <c r="ROT59" s="144"/>
      <c r="ROU59" s="144"/>
      <c r="ROV59" s="144"/>
      <c r="ROW59" s="144"/>
      <c r="ROX59" s="144"/>
      <c r="ROY59" s="144"/>
      <c r="ROZ59" s="144"/>
      <c r="RPA59" s="144"/>
      <c r="RPB59" s="144"/>
      <c r="RPC59" s="144"/>
      <c r="RPD59" s="144"/>
      <c r="RPE59" s="144"/>
      <c r="RPF59" s="144"/>
      <c r="RPG59" s="144"/>
      <c r="RPH59" s="144"/>
      <c r="RPI59" s="144"/>
      <c r="RPJ59" s="144"/>
      <c r="RPK59" s="144"/>
      <c r="RPL59" s="144"/>
      <c r="RPM59" s="144"/>
      <c r="RPN59" s="144"/>
      <c r="RPO59" s="144"/>
      <c r="RPP59" s="144"/>
      <c r="RPQ59" s="144"/>
      <c r="RPR59" s="144"/>
      <c r="RPS59" s="144"/>
      <c r="RPT59" s="144"/>
      <c r="RPU59" s="144"/>
      <c r="RPV59" s="144"/>
      <c r="RPW59" s="144"/>
      <c r="RPX59" s="144"/>
      <c r="RPY59" s="144"/>
      <c r="RPZ59" s="144"/>
      <c r="RQA59" s="144"/>
      <c r="RQB59" s="144"/>
      <c r="RQC59" s="144"/>
      <c r="RQD59" s="144"/>
      <c r="RQE59" s="144"/>
      <c r="RQF59" s="144"/>
      <c r="RQG59" s="144"/>
      <c r="RQH59" s="144"/>
      <c r="RQI59" s="144"/>
      <c r="RQJ59" s="144"/>
      <c r="RQK59" s="144"/>
      <c r="RQL59" s="144"/>
      <c r="RQM59" s="144"/>
      <c r="RQN59" s="144"/>
      <c r="RQO59" s="144"/>
      <c r="RQP59" s="144"/>
      <c r="RQQ59" s="144"/>
      <c r="RQR59" s="144"/>
      <c r="RQS59" s="144"/>
      <c r="RQT59" s="144"/>
      <c r="RQU59" s="144"/>
      <c r="RQV59" s="144"/>
      <c r="RQW59" s="144"/>
      <c r="RQX59" s="144"/>
      <c r="RQY59" s="144"/>
      <c r="RQZ59" s="144"/>
      <c r="RRA59" s="144"/>
      <c r="RRB59" s="144"/>
      <c r="RRC59" s="144"/>
      <c r="RRD59" s="144"/>
      <c r="RRE59" s="144"/>
      <c r="RRF59" s="144"/>
      <c r="RRG59" s="144"/>
      <c r="RRH59" s="144"/>
      <c r="RRI59" s="144"/>
      <c r="RRJ59" s="144"/>
      <c r="RRK59" s="144"/>
      <c r="RRL59" s="144"/>
      <c r="RRM59" s="144"/>
      <c r="RRN59" s="144"/>
      <c r="RRO59" s="144"/>
      <c r="RRP59" s="144"/>
      <c r="RRQ59" s="144"/>
      <c r="RRR59" s="144"/>
      <c r="RRS59" s="144"/>
      <c r="RRT59" s="144"/>
      <c r="RRU59" s="144"/>
      <c r="RRV59" s="144"/>
      <c r="RRW59" s="144"/>
      <c r="RRX59" s="144"/>
      <c r="RRY59" s="144"/>
      <c r="RRZ59" s="144"/>
      <c r="RSA59" s="144"/>
      <c r="RSB59" s="144"/>
      <c r="RSC59" s="144"/>
      <c r="RSD59" s="144"/>
      <c r="RSE59" s="144"/>
      <c r="RSF59" s="144"/>
      <c r="RSG59" s="144"/>
      <c r="RSH59" s="144"/>
      <c r="RSI59" s="144"/>
      <c r="RSJ59" s="144"/>
      <c r="RSK59" s="144"/>
      <c r="RSL59" s="144"/>
      <c r="RSM59" s="144"/>
      <c r="RSN59" s="144"/>
      <c r="RSO59" s="144"/>
      <c r="RSP59" s="144"/>
      <c r="RSQ59" s="144"/>
      <c r="RSR59" s="144"/>
      <c r="RSS59" s="144"/>
      <c r="RST59" s="144"/>
      <c r="RSU59" s="144"/>
      <c r="RSV59" s="144"/>
      <c r="RSW59" s="144"/>
      <c r="RSX59" s="144"/>
      <c r="RSY59" s="144"/>
      <c r="RSZ59" s="144"/>
      <c r="RTA59" s="144"/>
      <c r="RTB59" s="144"/>
      <c r="RTC59" s="144"/>
      <c r="RTD59" s="144"/>
      <c r="RTE59" s="144"/>
      <c r="RTF59" s="144"/>
      <c r="RTG59" s="144"/>
      <c r="RTH59" s="144"/>
      <c r="RTI59" s="144"/>
      <c r="RTJ59" s="144"/>
      <c r="RTK59" s="144"/>
      <c r="RTL59" s="144"/>
      <c r="RTM59" s="144"/>
      <c r="RTN59" s="144"/>
      <c r="RTO59" s="144"/>
      <c r="RTP59" s="144"/>
      <c r="RTQ59" s="144"/>
      <c r="RTR59" s="144"/>
      <c r="RTS59" s="144"/>
      <c r="RTT59" s="144"/>
      <c r="RTU59" s="144"/>
      <c r="RTV59" s="144"/>
      <c r="RTW59" s="144"/>
      <c r="RTX59" s="144"/>
      <c r="RTY59" s="144"/>
      <c r="RTZ59" s="144"/>
      <c r="RUA59" s="144"/>
      <c r="RUB59" s="144"/>
      <c r="RUC59" s="144"/>
      <c r="RUD59" s="144"/>
      <c r="RUE59" s="144"/>
      <c r="RUF59" s="144"/>
      <c r="RUG59" s="144"/>
      <c r="RUH59" s="144"/>
      <c r="RUI59" s="144"/>
      <c r="RUJ59" s="144"/>
      <c r="RUK59" s="144"/>
      <c r="RUL59" s="144"/>
      <c r="RUM59" s="144"/>
      <c r="RUN59" s="144"/>
      <c r="RUO59" s="144"/>
      <c r="RUP59" s="144"/>
      <c r="RUQ59" s="144"/>
      <c r="RUR59" s="144"/>
      <c r="RUS59" s="144"/>
      <c r="RUT59" s="144"/>
      <c r="RUU59" s="144"/>
      <c r="RUV59" s="144"/>
      <c r="RUW59" s="144"/>
      <c r="RUX59" s="144"/>
      <c r="RUY59" s="144"/>
      <c r="RUZ59" s="144"/>
      <c r="RVA59" s="144"/>
      <c r="RVB59" s="144"/>
      <c r="RVC59" s="144"/>
      <c r="RVD59" s="144"/>
      <c r="RVE59" s="144"/>
      <c r="RVF59" s="144"/>
      <c r="RVG59" s="144"/>
      <c r="RVH59" s="144"/>
      <c r="RVI59" s="144"/>
      <c r="RVJ59" s="144"/>
      <c r="RVK59" s="144"/>
      <c r="RVL59" s="144"/>
      <c r="RVM59" s="144"/>
      <c r="RVN59" s="144"/>
      <c r="RVO59" s="144"/>
      <c r="RVP59" s="144"/>
      <c r="RVQ59" s="144"/>
      <c r="RVR59" s="144"/>
      <c r="RVS59" s="144"/>
      <c r="RVT59" s="144"/>
      <c r="RVU59" s="144"/>
      <c r="RVV59" s="144"/>
      <c r="RVW59" s="144"/>
      <c r="RVX59" s="144"/>
      <c r="RVY59" s="144"/>
      <c r="RVZ59" s="144"/>
      <c r="RWA59" s="144"/>
      <c r="RWB59" s="144"/>
      <c r="RWC59" s="144"/>
      <c r="RWD59" s="144"/>
      <c r="RWE59" s="144"/>
      <c r="RWF59" s="144"/>
      <c r="RWG59" s="144"/>
      <c r="RWH59" s="144"/>
      <c r="RWI59" s="144"/>
      <c r="RWJ59" s="144"/>
      <c r="RWK59" s="144"/>
      <c r="RWL59" s="144"/>
      <c r="RWM59" s="144"/>
      <c r="RWN59" s="144"/>
      <c r="RWO59" s="144"/>
      <c r="RWP59" s="144"/>
      <c r="RWQ59" s="144"/>
      <c r="RWR59" s="144"/>
      <c r="RWS59" s="144"/>
      <c r="RWT59" s="144"/>
      <c r="RWU59" s="144"/>
      <c r="RWV59" s="144"/>
      <c r="RWW59" s="144"/>
      <c r="RWX59" s="144"/>
      <c r="RWY59" s="144"/>
      <c r="RWZ59" s="144"/>
      <c r="RXA59" s="144"/>
      <c r="RXB59" s="144"/>
      <c r="RXC59" s="144"/>
      <c r="RXD59" s="144"/>
      <c r="RXE59" s="144"/>
      <c r="RXF59" s="144"/>
      <c r="RXG59" s="144"/>
      <c r="RXH59" s="144"/>
      <c r="RXI59" s="144"/>
      <c r="RXJ59" s="144"/>
      <c r="RXK59" s="144"/>
      <c r="RXL59" s="144"/>
      <c r="RXM59" s="144"/>
      <c r="RXN59" s="144"/>
      <c r="RXO59" s="144"/>
      <c r="RXP59" s="144"/>
      <c r="RXQ59" s="144"/>
      <c r="RXR59" s="144"/>
      <c r="RXS59" s="144"/>
      <c r="RXT59" s="144"/>
      <c r="RXU59" s="144"/>
      <c r="RXV59" s="144"/>
      <c r="RXW59" s="144"/>
      <c r="RXX59" s="144"/>
      <c r="RXY59" s="144"/>
      <c r="RXZ59" s="144"/>
      <c r="RYA59" s="144"/>
      <c r="RYB59" s="144"/>
      <c r="RYC59" s="144"/>
      <c r="RYD59" s="144"/>
      <c r="RYE59" s="144"/>
      <c r="RYF59" s="144"/>
      <c r="RYG59" s="144"/>
      <c r="RYH59" s="144"/>
      <c r="RYI59" s="144"/>
      <c r="RYJ59" s="144"/>
      <c r="RYK59" s="144"/>
      <c r="RYL59" s="144"/>
      <c r="RYM59" s="144"/>
      <c r="RYN59" s="144"/>
      <c r="RYO59" s="144"/>
      <c r="RYP59" s="144"/>
      <c r="RYQ59" s="144"/>
      <c r="RYR59" s="144"/>
      <c r="RYS59" s="144"/>
      <c r="RYT59" s="144"/>
      <c r="RYU59" s="144"/>
      <c r="RYV59" s="144"/>
      <c r="RYW59" s="144"/>
      <c r="RYX59" s="144"/>
      <c r="RYY59" s="144"/>
      <c r="RYZ59" s="144"/>
      <c r="RZA59" s="144"/>
      <c r="RZB59" s="144"/>
      <c r="RZC59" s="144"/>
      <c r="RZD59" s="144"/>
      <c r="RZE59" s="144"/>
      <c r="RZF59" s="144"/>
      <c r="RZG59" s="144"/>
      <c r="RZH59" s="144"/>
      <c r="RZI59" s="144"/>
      <c r="RZJ59" s="144"/>
      <c r="RZK59" s="144"/>
      <c r="RZL59" s="144"/>
      <c r="RZM59" s="144"/>
      <c r="RZN59" s="144"/>
      <c r="RZO59" s="144"/>
      <c r="RZP59" s="144"/>
      <c r="RZQ59" s="144"/>
      <c r="RZR59" s="144"/>
      <c r="RZS59" s="144"/>
      <c r="RZT59" s="144"/>
      <c r="RZU59" s="144"/>
      <c r="RZV59" s="144"/>
      <c r="RZW59" s="144"/>
      <c r="RZX59" s="144"/>
      <c r="RZY59" s="144"/>
      <c r="RZZ59" s="144"/>
      <c r="SAA59" s="144"/>
      <c r="SAB59" s="144"/>
      <c r="SAC59" s="144"/>
      <c r="SAD59" s="144"/>
      <c r="SAE59" s="144"/>
      <c r="SAF59" s="144"/>
      <c r="SAG59" s="144"/>
      <c r="SAH59" s="144"/>
      <c r="SAI59" s="144"/>
      <c r="SAJ59" s="144"/>
      <c r="SAK59" s="144"/>
      <c r="SAL59" s="144"/>
      <c r="SAM59" s="144"/>
      <c r="SAN59" s="144"/>
      <c r="SAO59" s="144"/>
      <c r="SAP59" s="144"/>
      <c r="SAQ59" s="144"/>
      <c r="SAR59" s="144"/>
      <c r="SAS59" s="144"/>
      <c r="SAT59" s="144"/>
      <c r="SAU59" s="144"/>
      <c r="SAV59" s="144"/>
      <c r="SAW59" s="144"/>
      <c r="SAX59" s="144"/>
      <c r="SAY59" s="144"/>
      <c r="SAZ59" s="144"/>
      <c r="SBA59" s="144"/>
      <c r="SBB59" s="144"/>
      <c r="SBC59" s="144"/>
      <c r="SBD59" s="144"/>
      <c r="SBE59" s="144"/>
      <c r="SBF59" s="144"/>
      <c r="SBG59" s="144"/>
      <c r="SBH59" s="144"/>
      <c r="SBI59" s="144"/>
      <c r="SBJ59" s="144"/>
      <c r="SBK59" s="144"/>
      <c r="SBL59" s="144"/>
      <c r="SBM59" s="144"/>
      <c r="SBN59" s="144"/>
      <c r="SBO59" s="144"/>
      <c r="SBP59" s="144"/>
      <c r="SBQ59" s="144"/>
      <c r="SBR59" s="144"/>
      <c r="SBS59" s="144"/>
      <c r="SBT59" s="144"/>
      <c r="SBU59" s="144"/>
      <c r="SBV59" s="144"/>
      <c r="SBW59" s="144"/>
      <c r="SBX59" s="144"/>
      <c r="SBY59" s="144"/>
      <c r="SBZ59" s="144"/>
      <c r="SCA59" s="144"/>
      <c r="SCB59" s="144"/>
      <c r="SCC59" s="144"/>
      <c r="SCD59" s="144"/>
      <c r="SCE59" s="144"/>
      <c r="SCF59" s="144"/>
      <c r="SCG59" s="144"/>
      <c r="SCH59" s="144"/>
      <c r="SCI59" s="144"/>
      <c r="SCJ59" s="144"/>
      <c r="SCK59" s="144"/>
      <c r="SCL59" s="144"/>
      <c r="SCM59" s="144"/>
      <c r="SCN59" s="144"/>
      <c r="SCO59" s="144"/>
      <c r="SCP59" s="144"/>
      <c r="SCQ59" s="144"/>
      <c r="SCR59" s="144"/>
      <c r="SCS59" s="144"/>
      <c r="SCT59" s="144"/>
      <c r="SCU59" s="144"/>
      <c r="SCV59" s="144"/>
      <c r="SCW59" s="144"/>
      <c r="SCX59" s="144"/>
      <c r="SCY59" s="144"/>
      <c r="SCZ59" s="144"/>
      <c r="SDA59" s="144"/>
      <c r="SDB59" s="144"/>
      <c r="SDC59" s="144"/>
      <c r="SDD59" s="144"/>
      <c r="SDE59" s="144"/>
      <c r="SDF59" s="144"/>
      <c r="SDG59" s="144"/>
      <c r="SDH59" s="144"/>
      <c r="SDI59" s="144"/>
      <c r="SDJ59" s="144"/>
      <c r="SDK59" s="144"/>
      <c r="SDL59" s="144"/>
      <c r="SDM59" s="144"/>
      <c r="SDN59" s="144"/>
      <c r="SDO59" s="144"/>
      <c r="SDP59" s="144"/>
      <c r="SDQ59" s="144"/>
      <c r="SDR59" s="144"/>
      <c r="SDS59" s="144"/>
      <c r="SDT59" s="144"/>
      <c r="SDU59" s="144"/>
      <c r="SDV59" s="144"/>
      <c r="SDW59" s="144"/>
      <c r="SDX59" s="144"/>
      <c r="SDY59" s="144"/>
      <c r="SDZ59" s="144"/>
      <c r="SEA59" s="144"/>
      <c r="SEB59" s="144"/>
      <c r="SEC59" s="144"/>
      <c r="SED59" s="144"/>
      <c r="SEE59" s="144"/>
      <c r="SEF59" s="144"/>
      <c r="SEG59" s="144"/>
      <c r="SEH59" s="144"/>
      <c r="SEI59" s="144"/>
      <c r="SEJ59" s="144"/>
      <c r="SEK59" s="144"/>
      <c r="SEL59" s="144"/>
      <c r="SEM59" s="144"/>
      <c r="SEN59" s="144"/>
      <c r="SEO59" s="144"/>
      <c r="SEP59" s="144"/>
      <c r="SEQ59" s="144"/>
      <c r="SER59" s="144"/>
      <c r="SES59" s="144"/>
      <c r="SET59" s="144"/>
      <c r="SEU59" s="144"/>
      <c r="SEV59" s="144"/>
      <c r="SEW59" s="144"/>
      <c r="SEX59" s="144"/>
      <c r="SEY59" s="144"/>
      <c r="SEZ59" s="144"/>
      <c r="SFA59" s="144"/>
      <c r="SFB59" s="144"/>
      <c r="SFC59" s="144"/>
      <c r="SFD59" s="144"/>
      <c r="SFE59" s="144"/>
      <c r="SFF59" s="144"/>
      <c r="SFG59" s="144"/>
      <c r="SFH59" s="144"/>
      <c r="SFI59" s="144"/>
      <c r="SFJ59" s="144"/>
      <c r="SFK59" s="144"/>
      <c r="SFL59" s="144"/>
      <c r="SFM59" s="144"/>
      <c r="SFN59" s="144"/>
      <c r="SFO59" s="144"/>
      <c r="SFP59" s="144"/>
      <c r="SFQ59" s="144"/>
      <c r="SFR59" s="144"/>
      <c r="SFS59" s="144"/>
      <c r="SFT59" s="144"/>
      <c r="SFU59" s="144"/>
      <c r="SFV59" s="144"/>
      <c r="SFW59" s="144"/>
      <c r="SFX59" s="144"/>
      <c r="SFY59" s="144"/>
      <c r="SFZ59" s="144"/>
      <c r="SGA59" s="144"/>
      <c r="SGB59" s="144"/>
      <c r="SGC59" s="144"/>
      <c r="SGD59" s="144"/>
      <c r="SGE59" s="144"/>
      <c r="SGF59" s="144"/>
      <c r="SGG59" s="144"/>
      <c r="SGH59" s="144"/>
      <c r="SGI59" s="144"/>
      <c r="SGJ59" s="144"/>
      <c r="SGK59" s="144"/>
      <c r="SGL59" s="144"/>
      <c r="SGM59" s="144"/>
      <c r="SGN59" s="144"/>
      <c r="SGO59" s="144"/>
      <c r="SGP59" s="144"/>
      <c r="SGQ59" s="144"/>
      <c r="SGR59" s="144"/>
      <c r="SGS59" s="144"/>
      <c r="SGT59" s="144"/>
      <c r="SGU59" s="144"/>
      <c r="SGV59" s="144"/>
      <c r="SGW59" s="144"/>
      <c r="SGX59" s="144"/>
      <c r="SGY59" s="144"/>
      <c r="SGZ59" s="144"/>
      <c r="SHA59" s="144"/>
      <c r="SHB59" s="144"/>
      <c r="SHC59" s="144"/>
      <c r="SHD59" s="144"/>
      <c r="SHE59" s="144"/>
      <c r="SHF59" s="144"/>
      <c r="SHG59" s="144"/>
      <c r="SHH59" s="144"/>
      <c r="SHI59" s="144"/>
      <c r="SHJ59" s="144"/>
      <c r="SHK59" s="144"/>
      <c r="SHL59" s="144"/>
      <c r="SHM59" s="144"/>
      <c r="SHN59" s="144"/>
      <c r="SHO59" s="144"/>
      <c r="SHP59" s="144"/>
      <c r="SHQ59" s="144"/>
      <c r="SHR59" s="144"/>
      <c r="SHS59" s="144"/>
      <c r="SHT59" s="144"/>
      <c r="SHU59" s="144"/>
      <c r="SHV59" s="144"/>
      <c r="SHW59" s="144"/>
      <c r="SHX59" s="144"/>
      <c r="SHY59" s="144"/>
      <c r="SHZ59" s="144"/>
      <c r="SIA59" s="144"/>
      <c r="SIB59" s="144"/>
      <c r="SIC59" s="144"/>
      <c r="SID59" s="144"/>
      <c r="SIE59" s="144"/>
      <c r="SIF59" s="144"/>
      <c r="SIG59" s="144"/>
      <c r="SIH59" s="144"/>
      <c r="SII59" s="144"/>
      <c r="SIJ59" s="144"/>
      <c r="SIK59" s="144"/>
      <c r="SIL59" s="144"/>
      <c r="SIM59" s="144"/>
      <c r="SIN59" s="144"/>
      <c r="SIO59" s="144"/>
      <c r="SIP59" s="144"/>
      <c r="SIQ59" s="144"/>
      <c r="SIR59" s="144"/>
      <c r="SIS59" s="144"/>
      <c r="SIT59" s="144"/>
      <c r="SIU59" s="144"/>
      <c r="SIV59" s="144"/>
      <c r="SIW59" s="144"/>
      <c r="SIX59" s="144"/>
      <c r="SIY59" s="144"/>
      <c r="SIZ59" s="144"/>
      <c r="SJA59" s="144"/>
      <c r="SJB59" s="144"/>
      <c r="SJC59" s="144"/>
      <c r="SJD59" s="144"/>
      <c r="SJE59" s="144"/>
      <c r="SJF59" s="144"/>
      <c r="SJG59" s="144"/>
      <c r="SJH59" s="144"/>
      <c r="SJI59" s="144"/>
      <c r="SJJ59" s="144"/>
      <c r="SJK59" s="144"/>
      <c r="SJL59" s="144"/>
      <c r="SJM59" s="144"/>
      <c r="SJN59" s="144"/>
      <c r="SJO59" s="144"/>
      <c r="SJP59" s="144"/>
      <c r="SJQ59" s="144"/>
      <c r="SJR59" s="144"/>
      <c r="SJS59" s="144"/>
      <c r="SJT59" s="144"/>
      <c r="SJU59" s="144"/>
      <c r="SJV59" s="144"/>
      <c r="SJW59" s="144"/>
      <c r="SJX59" s="144"/>
      <c r="SJY59" s="144"/>
      <c r="SJZ59" s="144"/>
      <c r="SKA59" s="144"/>
      <c r="SKB59" s="144"/>
      <c r="SKC59" s="144"/>
      <c r="SKD59" s="144"/>
      <c r="SKE59" s="144"/>
      <c r="SKF59" s="144"/>
      <c r="SKG59" s="144"/>
      <c r="SKH59" s="144"/>
      <c r="SKI59" s="144"/>
      <c r="SKJ59" s="144"/>
      <c r="SKK59" s="144"/>
      <c r="SKL59" s="144"/>
      <c r="SKM59" s="144"/>
      <c r="SKN59" s="144"/>
      <c r="SKO59" s="144"/>
      <c r="SKP59" s="144"/>
      <c r="SKQ59" s="144"/>
      <c r="SKR59" s="144"/>
      <c r="SKS59" s="144"/>
      <c r="SKT59" s="144"/>
      <c r="SKU59" s="144"/>
      <c r="SKV59" s="144"/>
      <c r="SKW59" s="144"/>
      <c r="SKX59" s="144"/>
      <c r="SKY59" s="144"/>
      <c r="SKZ59" s="144"/>
      <c r="SLA59" s="144"/>
      <c r="SLB59" s="144"/>
      <c r="SLC59" s="144"/>
      <c r="SLD59" s="144"/>
      <c r="SLE59" s="144"/>
      <c r="SLF59" s="144"/>
      <c r="SLG59" s="144"/>
      <c r="SLH59" s="144"/>
      <c r="SLI59" s="144"/>
      <c r="SLJ59" s="144"/>
      <c r="SLK59" s="144"/>
      <c r="SLL59" s="144"/>
      <c r="SLM59" s="144"/>
      <c r="SLN59" s="144"/>
      <c r="SLO59" s="144"/>
      <c r="SLP59" s="144"/>
      <c r="SLQ59" s="144"/>
      <c r="SLR59" s="144"/>
      <c r="SLS59" s="144"/>
      <c r="SLT59" s="144"/>
      <c r="SLU59" s="144"/>
      <c r="SLV59" s="144"/>
      <c r="SLW59" s="144"/>
      <c r="SLX59" s="144"/>
      <c r="SLY59" s="144"/>
      <c r="SLZ59" s="144"/>
      <c r="SMA59" s="144"/>
      <c r="SMB59" s="144"/>
      <c r="SMC59" s="144"/>
      <c r="SMD59" s="144"/>
      <c r="SME59" s="144"/>
      <c r="SMF59" s="144"/>
      <c r="SMG59" s="144"/>
      <c r="SMH59" s="144"/>
      <c r="SMI59" s="144"/>
      <c r="SMJ59" s="144"/>
      <c r="SMK59" s="144"/>
      <c r="SML59" s="144"/>
      <c r="SMM59" s="144"/>
      <c r="SMN59" s="144"/>
      <c r="SMO59" s="144"/>
      <c r="SMP59" s="144"/>
      <c r="SMQ59" s="144"/>
      <c r="SMR59" s="144"/>
      <c r="SMS59" s="144"/>
      <c r="SMT59" s="144"/>
      <c r="SMU59" s="144"/>
      <c r="SMV59" s="144"/>
      <c r="SMW59" s="144"/>
      <c r="SMX59" s="144"/>
      <c r="SMY59" s="144"/>
      <c r="SMZ59" s="144"/>
      <c r="SNA59" s="144"/>
      <c r="SNB59" s="144"/>
      <c r="SNC59" s="144"/>
      <c r="SND59" s="144"/>
      <c r="SNE59" s="144"/>
      <c r="SNF59" s="144"/>
      <c r="SNG59" s="144"/>
      <c r="SNH59" s="144"/>
      <c r="SNI59" s="144"/>
      <c r="SNJ59" s="144"/>
      <c r="SNK59" s="144"/>
      <c r="SNL59" s="144"/>
      <c r="SNM59" s="144"/>
      <c r="SNN59" s="144"/>
      <c r="SNO59" s="144"/>
      <c r="SNP59" s="144"/>
      <c r="SNQ59" s="144"/>
      <c r="SNR59" s="144"/>
      <c r="SNS59" s="144"/>
      <c r="SNT59" s="144"/>
      <c r="SNU59" s="144"/>
      <c r="SNV59" s="144"/>
      <c r="SNW59" s="144"/>
      <c r="SNX59" s="144"/>
      <c r="SNY59" s="144"/>
      <c r="SNZ59" s="144"/>
      <c r="SOA59" s="144"/>
      <c r="SOB59" s="144"/>
      <c r="SOC59" s="144"/>
      <c r="SOD59" s="144"/>
      <c r="SOE59" s="144"/>
      <c r="SOF59" s="144"/>
      <c r="SOG59" s="144"/>
      <c r="SOH59" s="144"/>
      <c r="SOI59" s="144"/>
      <c r="SOJ59" s="144"/>
      <c r="SOK59" s="144"/>
      <c r="SOL59" s="144"/>
      <c r="SOM59" s="144"/>
      <c r="SON59" s="144"/>
      <c r="SOO59" s="144"/>
      <c r="SOP59" s="144"/>
      <c r="SOQ59" s="144"/>
      <c r="SOR59" s="144"/>
      <c r="SOS59" s="144"/>
      <c r="SOT59" s="144"/>
      <c r="SOU59" s="144"/>
      <c r="SOV59" s="144"/>
      <c r="SOW59" s="144"/>
      <c r="SOX59" s="144"/>
      <c r="SOY59" s="144"/>
      <c r="SOZ59" s="144"/>
      <c r="SPA59" s="144"/>
      <c r="SPB59" s="144"/>
      <c r="SPC59" s="144"/>
      <c r="SPD59" s="144"/>
      <c r="SPE59" s="144"/>
      <c r="SPF59" s="144"/>
      <c r="SPG59" s="144"/>
      <c r="SPH59" s="144"/>
      <c r="SPI59" s="144"/>
      <c r="SPJ59" s="144"/>
      <c r="SPK59" s="144"/>
      <c r="SPL59" s="144"/>
      <c r="SPM59" s="144"/>
      <c r="SPN59" s="144"/>
      <c r="SPO59" s="144"/>
      <c r="SPP59" s="144"/>
      <c r="SPQ59" s="144"/>
      <c r="SPR59" s="144"/>
      <c r="SPS59" s="144"/>
      <c r="SPT59" s="144"/>
      <c r="SPU59" s="144"/>
      <c r="SPV59" s="144"/>
      <c r="SPW59" s="144"/>
      <c r="SPX59" s="144"/>
      <c r="SPY59" s="144"/>
      <c r="SPZ59" s="144"/>
      <c r="SQA59" s="144"/>
      <c r="SQB59" s="144"/>
      <c r="SQC59" s="144"/>
      <c r="SQD59" s="144"/>
      <c r="SQE59" s="144"/>
      <c r="SQF59" s="144"/>
      <c r="SQG59" s="144"/>
      <c r="SQH59" s="144"/>
      <c r="SQI59" s="144"/>
      <c r="SQJ59" s="144"/>
      <c r="SQK59" s="144"/>
      <c r="SQL59" s="144"/>
      <c r="SQM59" s="144"/>
      <c r="SQN59" s="144"/>
      <c r="SQO59" s="144"/>
      <c r="SQP59" s="144"/>
      <c r="SQQ59" s="144"/>
      <c r="SQR59" s="144"/>
      <c r="SQS59" s="144"/>
      <c r="SQT59" s="144"/>
      <c r="SQU59" s="144"/>
      <c r="SQV59" s="144"/>
      <c r="SQW59" s="144"/>
      <c r="SQX59" s="144"/>
      <c r="SQY59" s="144"/>
      <c r="SQZ59" s="144"/>
      <c r="SRA59" s="144"/>
      <c r="SRB59" s="144"/>
      <c r="SRC59" s="144"/>
      <c r="SRD59" s="144"/>
      <c r="SRE59" s="144"/>
      <c r="SRF59" s="144"/>
      <c r="SRG59" s="144"/>
      <c r="SRH59" s="144"/>
      <c r="SRI59" s="144"/>
      <c r="SRJ59" s="144"/>
      <c r="SRK59" s="144"/>
      <c r="SRL59" s="144"/>
      <c r="SRM59" s="144"/>
      <c r="SRN59" s="144"/>
      <c r="SRO59" s="144"/>
      <c r="SRP59" s="144"/>
      <c r="SRQ59" s="144"/>
      <c r="SRR59" s="144"/>
      <c r="SRS59" s="144"/>
      <c r="SRT59" s="144"/>
      <c r="SRU59" s="144"/>
      <c r="SRV59" s="144"/>
      <c r="SRW59" s="144"/>
      <c r="SRX59" s="144"/>
      <c r="SRY59" s="144"/>
      <c r="SRZ59" s="144"/>
      <c r="SSA59" s="144"/>
      <c r="SSB59" s="144"/>
      <c r="SSC59" s="144"/>
      <c r="SSD59" s="144"/>
      <c r="SSE59" s="144"/>
      <c r="SSF59" s="144"/>
      <c r="SSG59" s="144"/>
      <c r="SSH59" s="144"/>
      <c r="SSI59" s="144"/>
      <c r="SSJ59" s="144"/>
      <c r="SSK59" s="144"/>
      <c r="SSL59" s="144"/>
      <c r="SSM59" s="144"/>
      <c r="SSN59" s="144"/>
      <c r="SSO59" s="144"/>
      <c r="SSP59" s="144"/>
      <c r="SSQ59" s="144"/>
      <c r="SSR59" s="144"/>
      <c r="SSS59" s="144"/>
      <c r="SST59" s="144"/>
      <c r="SSU59" s="144"/>
      <c r="SSV59" s="144"/>
      <c r="SSW59" s="144"/>
      <c r="SSX59" s="144"/>
      <c r="SSY59" s="144"/>
      <c r="SSZ59" s="144"/>
      <c r="STA59" s="144"/>
      <c r="STB59" s="144"/>
      <c r="STC59" s="144"/>
      <c r="STD59" s="144"/>
      <c r="STE59" s="144"/>
      <c r="STF59" s="144"/>
      <c r="STG59" s="144"/>
      <c r="STH59" s="144"/>
      <c r="STI59" s="144"/>
      <c r="STJ59" s="144"/>
      <c r="STK59" s="144"/>
      <c r="STL59" s="144"/>
      <c r="STM59" s="144"/>
      <c r="STN59" s="144"/>
      <c r="STO59" s="144"/>
      <c r="STP59" s="144"/>
      <c r="STQ59" s="144"/>
      <c r="STR59" s="144"/>
      <c r="STS59" s="144"/>
      <c r="STT59" s="144"/>
      <c r="STU59" s="144"/>
      <c r="STV59" s="144"/>
      <c r="STW59" s="144"/>
      <c r="STX59" s="144"/>
      <c r="STY59" s="144"/>
      <c r="STZ59" s="144"/>
      <c r="SUA59" s="144"/>
      <c r="SUB59" s="144"/>
      <c r="SUC59" s="144"/>
      <c r="SUD59" s="144"/>
      <c r="SUE59" s="144"/>
      <c r="SUF59" s="144"/>
      <c r="SUG59" s="144"/>
      <c r="SUH59" s="144"/>
      <c r="SUI59" s="144"/>
      <c r="SUJ59" s="144"/>
      <c r="SUK59" s="144"/>
      <c r="SUL59" s="144"/>
      <c r="SUM59" s="144"/>
      <c r="SUN59" s="144"/>
      <c r="SUO59" s="144"/>
      <c r="SUP59" s="144"/>
      <c r="SUQ59" s="144"/>
      <c r="SUR59" s="144"/>
      <c r="SUS59" s="144"/>
      <c r="SUT59" s="144"/>
      <c r="SUU59" s="144"/>
      <c r="SUV59" s="144"/>
      <c r="SUW59" s="144"/>
      <c r="SUX59" s="144"/>
      <c r="SUY59" s="144"/>
      <c r="SUZ59" s="144"/>
      <c r="SVA59" s="144"/>
      <c r="SVB59" s="144"/>
      <c r="SVC59" s="144"/>
      <c r="SVD59" s="144"/>
      <c r="SVE59" s="144"/>
      <c r="SVF59" s="144"/>
      <c r="SVG59" s="144"/>
      <c r="SVH59" s="144"/>
      <c r="SVI59" s="144"/>
      <c r="SVJ59" s="144"/>
      <c r="SVK59" s="144"/>
      <c r="SVL59" s="144"/>
      <c r="SVM59" s="144"/>
      <c r="SVN59" s="144"/>
      <c r="SVO59" s="144"/>
      <c r="SVP59" s="144"/>
      <c r="SVQ59" s="144"/>
      <c r="SVR59" s="144"/>
      <c r="SVS59" s="144"/>
      <c r="SVT59" s="144"/>
      <c r="SVU59" s="144"/>
      <c r="SVV59" s="144"/>
      <c r="SVW59" s="144"/>
      <c r="SVX59" s="144"/>
      <c r="SVY59" s="144"/>
      <c r="SVZ59" s="144"/>
      <c r="SWA59" s="144"/>
      <c r="SWB59" s="144"/>
      <c r="SWC59" s="144"/>
      <c r="SWD59" s="144"/>
      <c r="SWE59" s="144"/>
      <c r="SWF59" s="144"/>
      <c r="SWG59" s="144"/>
      <c r="SWH59" s="144"/>
      <c r="SWI59" s="144"/>
      <c r="SWJ59" s="144"/>
      <c r="SWK59" s="144"/>
      <c r="SWL59" s="144"/>
      <c r="SWM59" s="144"/>
      <c r="SWN59" s="144"/>
      <c r="SWO59" s="144"/>
      <c r="SWP59" s="144"/>
      <c r="SWQ59" s="144"/>
      <c r="SWR59" s="144"/>
      <c r="SWS59" s="144"/>
      <c r="SWT59" s="144"/>
      <c r="SWU59" s="144"/>
      <c r="SWV59" s="144"/>
      <c r="SWW59" s="144"/>
      <c r="SWX59" s="144"/>
      <c r="SWY59" s="144"/>
      <c r="SWZ59" s="144"/>
      <c r="SXA59" s="144"/>
      <c r="SXB59" s="144"/>
      <c r="SXC59" s="144"/>
      <c r="SXD59" s="144"/>
      <c r="SXE59" s="144"/>
      <c r="SXF59" s="144"/>
      <c r="SXG59" s="144"/>
      <c r="SXH59" s="144"/>
      <c r="SXI59" s="144"/>
      <c r="SXJ59" s="144"/>
      <c r="SXK59" s="144"/>
      <c r="SXL59" s="144"/>
      <c r="SXM59" s="144"/>
      <c r="SXN59" s="144"/>
      <c r="SXO59" s="144"/>
      <c r="SXP59" s="144"/>
      <c r="SXQ59" s="144"/>
      <c r="SXR59" s="144"/>
      <c r="SXS59" s="144"/>
      <c r="SXT59" s="144"/>
      <c r="SXU59" s="144"/>
      <c r="SXV59" s="144"/>
      <c r="SXW59" s="144"/>
      <c r="SXX59" s="144"/>
      <c r="SXY59" s="144"/>
      <c r="SXZ59" s="144"/>
      <c r="SYA59" s="144"/>
      <c r="SYB59" s="144"/>
      <c r="SYC59" s="144"/>
      <c r="SYD59" s="144"/>
      <c r="SYE59" s="144"/>
      <c r="SYF59" s="144"/>
      <c r="SYG59" s="144"/>
      <c r="SYH59" s="144"/>
      <c r="SYI59" s="144"/>
      <c r="SYJ59" s="144"/>
      <c r="SYK59" s="144"/>
      <c r="SYL59" s="144"/>
      <c r="SYM59" s="144"/>
      <c r="SYN59" s="144"/>
      <c r="SYO59" s="144"/>
      <c r="SYP59" s="144"/>
      <c r="SYQ59" s="144"/>
      <c r="SYR59" s="144"/>
      <c r="SYS59" s="144"/>
      <c r="SYT59" s="144"/>
      <c r="SYU59" s="144"/>
      <c r="SYV59" s="144"/>
      <c r="SYW59" s="144"/>
      <c r="SYX59" s="144"/>
      <c r="SYY59" s="144"/>
      <c r="SYZ59" s="144"/>
      <c r="SZA59" s="144"/>
      <c r="SZB59" s="144"/>
      <c r="SZC59" s="144"/>
      <c r="SZD59" s="144"/>
      <c r="SZE59" s="144"/>
      <c r="SZF59" s="144"/>
      <c r="SZG59" s="144"/>
      <c r="SZH59" s="144"/>
      <c r="SZI59" s="144"/>
      <c r="SZJ59" s="144"/>
      <c r="SZK59" s="144"/>
      <c r="SZL59" s="144"/>
      <c r="SZM59" s="144"/>
      <c r="SZN59" s="144"/>
      <c r="SZO59" s="144"/>
      <c r="SZP59" s="144"/>
      <c r="SZQ59" s="144"/>
      <c r="SZR59" s="144"/>
      <c r="SZS59" s="144"/>
      <c r="SZT59" s="144"/>
      <c r="SZU59" s="144"/>
      <c r="SZV59" s="144"/>
      <c r="SZW59" s="144"/>
      <c r="SZX59" s="144"/>
      <c r="SZY59" s="144"/>
      <c r="SZZ59" s="144"/>
      <c r="TAA59" s="144"/>
      <c r="TAB59" s="144"/>
      <c r="TAC59" s="144"/>
      <c r="TAD59" s="144"/>
      <c r="TAE59" s="144"/>
      <c r="TAF59" s="144"/>
      <c r="TAG59" s="144"/>
      <c r="TAH59" s="144"/>
      <c r="TAI59" s="144"/>
      <c r="TAJ59" s="144"/>
      <c r="TAK59" s="144"/>
      <c r="TAL59" s="144"/>
      <c r="TAM59" s="144"/>
      <c r="TAN59" s="144"/>
      <c r="TAO59" s="144"/>
      <c r="TAP59" s="144"/>
      <c r="TAQ59" s="144"/>
      <c r="TAR59" s="144"/>
      <c r="TAS59" s="144"/>
      <c r="TAT59" s="144"/>
      <c r="TAU59" s="144"/>
      <c r="TAV59" s="144"/>
      <c r="TAW59" s="144"/>
      <c r="TAX59" s="144"/>
      <c r="TAY59" s="144"/>
      <c r="TAZ59" s="144"/>
      <c r="TBA59" s="144"/>
      <c r="TBB59" s="144"/>
      <c r="TBC59" s="144"/>
      <c r="TBD59" s="144"/>
      <c r="TBE59" s="144"/>
      <c r="TBF59" s="144"/>
      <c r="TBG59" s="144"/>
      <c r="TBH59" s="144"/>
      <c r="TBI59" s="144"/>
      <c r="TBJ59" s="144"/>
      <c r="TBK59" s="144"/>
      <c r="TBL59" s="144"/>
      <c r="TBM59" s="144"/>
      <c r="TBN59" s="144"/>
      <c r="TBO59" s="144"/>
      <c r="TBP59" s="144"/>
      <c r="TBQ59" s="144"/>
      <c r="TBR59" s="144"/>
      <c r="TBS59" s="144"/>
      <c r="TBT59" s="144"/>
      <c r="TBU59" s="144"/>
      <c r="TBV59" s="144"/>
      <c r="TBW59" s="144"/>
      <c r="TBX59" s="144"/>
      <c r="TBY59" s="144"/>
      <c r="TBZ59" s="144"/>
      <c r="TCA59" s="144"/>
      <c r="TCB59" s="144"/>
      <c r="TCC59" s="144"/>
      <c r="TCD59" s="144"/>
      <c r="TCE59" s="144"/>
      <c r="TCF59" s="144"/>
      <c r="TCG59" s="144"/>
      <c r="TCH59" s="144"/>
      <c r="TCI59" s="144"/>
      <c r="TCJ59" s="144"/>
      <c r="TCK59" s="144"/>
      <c r="TCL59" s="144"/>
      <c r="TCM59" s="144"/>
      <c r="TCN59" s="144"/>
      <c r="TCO59" s="144"/>
      <c r="TCP59" s="144"/>
      <c r="TCQ59" s="144"/>
      <c r="TCR59" s="144"/>
      <c r="TCS59" s="144"/>
      <c r="TCT59" s="144"/>
      <c r="TCU59" s="144"/>
      <c r="TCV59" s="144"/>
      <c r="TCW59" s="144"/>
      <c r="TCX59" s="144"/>
      <c r="TCY59" s="144"/>
      <c r="TCZ59" s="144"/>
      <c r="TDA59" s="144"/>
      <c r="TDB59" s="144"/>
      <c r="TDC59" s="144"/>
      <c r="TDD59" s="144"/>
      <c r="TDE59" s="144"/>
      <c r="TDF59" s="144"/>
      <c r="TDG59" s="144"/>
      <c r="TDH59" s="144"/>
      <c r="TDI59" s="144"/>
      <c r="TDJ59" s="144"/>
      <c r="TDK59" s="144"/>
      <c r="TDL59" s="144"/>
      <c r="TDM59" s="144"/>
      <c r="TDN59" s="144"/>
      <c r="TDO59" s="144"/>
      <c r="TDP59" s="144"/>
      <c r="TDQ59" s="144"/>
      <c r="TDR59" s="144"/>
      <c r="TDS59" s="144"/>
      <c r="TDT59" s="144"/>
      <c r="TDU59" s="144"/>
      <c r="TDV59" s="144"/>
      <c r="TDW59" s="144"/>
      <c r="TDX59" s="144"/>
      <c r="TDY59" s="144"/>
      <c r="TDZ59" s="144"/>
      <c r="TEA59" s="144"/>
      <c r="TEB59" s="144"/>
      <c r="TEC59" s="144"/>
      <c r="TED59" s="144"/>
      <c r="TEE59" s="144"/>
      <c r="TEF59" s="144"/>
      <c r="TEG59" s="144"/>
      <c r="TEH59" s="144"/>
      <c r="TEI59" s="144"/>
      <c r="TEJ59" s="144"/>
      <c r="TEK59" s="144"/>
      <c r="TEL59" s="144"/>
      <c r="TEM59" s="144"/>
      <c r="TEN59" s="144"/>
      <c r="TEO59" s="144"/>
      <c r="TEP59" s="144"/>
      <c r="TEQ59" s="144"/>
      <c r="TER59" s="144"/>
      <c r="TES59" s="144"/>
      <c r="TET59" s="144"/>
      <c r="TEU59" s="144"/>
      <c r="TEV59" s="144"/>
      <c r="TEW59" s="144"/>
      <c r="TEX59" s="144"/>
      <c r="TEY59" s="144"/>
      <c r="TEZ59" s="144"/>
      <c r="TFA59" s="144"/>
      <c r="TFB59" s="144"/>
      <c r="TFC59" s="144"/>
      <c r="TFD59" s="144"/>
      <c r="TFE59" s="144"/>
      <c r="TFF59" s="144"/>
      <c r="TFG59" s="144"/>
      <c r="TFH59" s="144"/>
      <c r="TFI59" s="144"/>
      <c r="TFJ59" s="144"/>
      <c r="TFK59" s="144"/>
      <c r="TFL59" s="144"/>
      <c r="TFM59" s="144"/>
      <c r="TFN59" s="144"/>
      <c r="TFO59" s="144"/>
      <c r="TFP59" s="144"/>
      <c r="TFQ59" s="144"/>
      <c r="TFR59" s="144"/>
      <c r="TFS59" s="144"/>
      <c r="TFT59" s="144"/>
      <c r="TFU59" s="144"/>
      <c r="TFV59" s="144"/>
      <c r="TFW59" s="144"/>
      <c r="TFX59" s="144"/>
      <c r="TFY59" s="144"/>
      <c r="TFZ59" s="144"/>
      <c r="TGA59" s="144"/>
      <c r="TGB59" s="144"/>
      <c r="TGC59" s="144"/>
      <c r="TGD59" s="144"/>
      <c r="TGE59" s="144"/>
      <c r="TGF59" s="144"/>
      <c r="TGG59" s="144"/>
      <c r="TGH59" s="144"/>
      <c r="TGI59" s="144"/>
      <c r="TGJ59" s="144"/>
      <c r="TGK59" s="144"/>
      <c r="TGL59" s="144"/>
      <c r="TGM59" s="144"/>
      <c r="TGN59" s="144"/>
      <c r="TGO59" s="144"/>
      <c r="TGP59" s="144"/>
      <c r="TGQ59" s="144"/>
      <c r="TGR59" s="144"/>
      <c r="TGS59" s="144"/>
      <c r="TGT59" s="144"/>
      <c r="TGU59" s="144"/>
      <c r="TGV59" s="144"/>
      <c r="TGW59" s="144"/>
      <c r="TGX59" s="144"/>
      <c r="TGY59" s="144"/>
      <c r="TGZ59" s="144"/>
      <c r="THA59" s="144"/>
      <c r="THB59" s="144"/>
      <c r="THC59" s="144"/>
      <c r="THD59" s="144"/>
      <c r="THE59" s="144"/>
      <c r="THF59" s="144"/>
      <c r="THG59" s="144"/>
      <c r="THH59" s="144"/>
      <c r="THI59" s="144"/>
      <c r="THJ59" s="144"/>
      <c r="THK59" s="144"/>
      <c r="THL59" s="144"/>
      <c r="THM59" s="144"/>
      <c r="THN59" s="144"/>
      <c r="THO59" s="144"/>
      <c r="THP59" s="144"/>
      <c r="THQ59" s="144"/>
      <c r="THR59" s="144"/>
      <c r="THS59" s="144"/>
      <c r="THT59" s="144"/>
      <c r="THU59" s="144"/>
      <c r="THV59" s="144"/>
      <c r="THW59" s="144"/>
      <c r="THX59" s="144"/>
      <c r="THY59" s="144"/>
      <c r="THZ59" s="144"/>
      <c r="TIA59" s="144"/>
      <c r="TIB59" s="144"/>
      <c r="TIC59" s="144"/>
      <c r="TID59" s="144"/>
      <c r="TIE59" s="144"/>
      <c r="TIF59" s="144"/>
      <c r="TIG59" s="144"/>
      <c r="TIH59" s="144"/>
      <c r="TII59" s="144"/>
      <c r="TIJ59" s="144"/>
      <c r="TIK59" s="144"/>
      <c r="TIL59" s="144"/>
      <c r="TIM59" s="144"/>
      <c r="TIN59" s="144"/>
      <c r="TIO59" s="144"/>
      <c r="TIP59" s="144"/>
      <c r="TIQ59" s="144"/>
      <c r="TIR59" s="144"/>
      <c r="TIS59" s="144"/>
      <c r="TIT59" s="144"/>
      <c r="TIU59" s="144"/>
      <c r="TIV59" s="144"/>
      <c r="TIW59" s="144"/>
      <c r="TIX59" s="144"/>
      <c r="TIY59" s="144"/>
      <c r="TIZ59" s="144"/>
      <c r="TJA59" s="144"/>
      <c r="TJB59" s="144"/>
      <c r="TJC59" s="144"/>
      <c r="TJD59" s="144"/>
      <c r="TJE59" s="144"/>
      <c r="TJF59" s="144"/>
      <c r="TJG59" s="144"/>
      <c r="TJH59" s="144"/>
      <c r="TJI59" s="144"/>
      <c r="TJJ59" s="144"/>
      <c r="TJK59" s="144"/>
      <c r="TJL59" s="144"/>
      <c r="TJM59" s="144"/>
      <c r="TJN59" s="144"/>
      <c r="TJO59" s="144"/>
      <c r="TJP59" s="144"/>
      <c r="TJQ59" s="144"/>
      <c r="TJR59" s="144"/>
      <c r="TJS59" s="144"/>
      <c r="TJT59" s="144"/>
      <c r="TJU59" s="144"/>
      <c r="TJV59" s="144"/>
      <c r="TJW59" s="144"/>
      <c r="TJX59" s="144"/>
      <c r="TJY59" s="144"/>
      <c r="TJZ59" s="144"/>
      <c r="TKA59" s="144"/>
      <c r="TKB59" s="144"/>
      <c r="TKC59" s="144"/>
      <c r="TKD59" s="144"/>
      <c r="TKE59" s="144"/>
      <c r="TKF59" s="144"/>
      <c r="TKG59" s="144"/>
      <c r="TKH59" s="144"/>
      <c r="TKI59" s="144"/>
      <c r="TKJ59" s="144"/>
      <c r="TKK59" s="144"/>
      <c r="TKL59" s="144"/>
      <c r="TKM59" s="144"/>
      <c r="TKN59" s="144"/>
      <c r="TKO59" s="144"/>
      <c r="TKP59" s="144"/>
      <c r="TKQ59" s="144"/>
      <c r="TKR59" s="144"/>
      <c r="TKS59" s="144"/>
      <c r="TKT59" s="144"/>
      <c r="TKU59" s="144"/>
      <c r="TKV59" s="144"/>
      <c r="TKW59" s="144"/>
      <c r="TKX59" s="144"/>
      <c r="TKY59" s="144"/>
      <c r="TKZ59" s="144"/>
      <c r="TLA59" s="144"/>
      <c r="TLB59" s="144"/>
      <c r="TLC59" s="144"/>
      <c r="TLD59" s="144"/>
      <c r="TLE59" s="144"/>
      <c r="TLF59" s="144"/>
      <c r="TLG59" s="144"/>
      <c r="TLH59" s="144"/>
      <c r="TLI59" s="144"/>
      <c r="TLJ59" s="144"/>
      <c r="TLK59" s="144"/>
      <c r="TLL59" s="144"/>
      <c r="TLM59" s="144"/>
      <c r="TLN59" s="144"/>
      <c r="TLO59" s="144"/>
      <c r="TLP59" s="144"/>
      <c r="TLQ59" s="144"/>
      <c r="TLR59" s="144"/>
      <c r="TLS59" s="144"/>
      <c r="TLT59" s="144"/>
      <c r="TLU59" s="144"/>
      <c r="TLV59" s="144"/>
      <c r="TLW59" s="144"/>
      <c r="TLX59" s="144"/>
      <c r="TLY59" s="144"/>
      <c r="TLZ59" s="144"/>
      <c r="TMA59" s="144"/>
      <c r="TMB59" s="144"/>
      <c r="TMC59" s="144"/>
      <c r="TMD59" s="144"/>
      <c r="TME59" s="144"/>
      <c r="TMF59" s="144"/>
      <c r="TMG59" s="144"/>
      <c r="TMH59" s="144"/>
      <c r="TMI59" s="144"/>
      <c r="TMJ59" s="144"/>
      <c r="TMK59" s="144"/>
      <c r="TML59" s="144"/>
      <c r="TMM59" s="144"/>
      <c r="TMN59" s="144"/>
      <c r="TMO59" s="144"/>
      <c r="TMP59" s="144"/>
      <c r="TMQ59" s="144"/>
      <c r="TMR59" s="144"/>
      <c r="TMS59" s="144"/>
      <c r="TMT59" s="144"/>
      <c r="TMU59" s="144"/>
      <c r="TMV59" s="144"/>
      <c r="TMW59" s="144"/>
      <c r="TMX59" s="144"/>
      <c r="TMY59" s="144"/>
      <c r="TMZ59" s="144"/>
      <c r="TNA59" s="144"/>
      <c r="TNB59" s="144"/>
      <c r="TNC59" s="144"/>
      <c r="TND59" s="144"/>
      <c r="TNE59" s="144"/>
      <c r="TNF59" s="144"/>
      <c r="TNG59" s="144"/>
      <c r="TNH59" s="144"/>
      <c r="TNI59" s="144"/>
      <c r="TNJ59" s="144"/>
      <c r="TNK59" s="144"/>
      <c r="TNL59" s="144"/>
      <c r="TNM59" s="144"/>
      <c r="TNN59" s="144"/>
      <c r="TNO59" s="144"/>
      <c r="TNP59" s="144"/>
      <c r="TNQ59" s="144"/>
      <c r="TNR59" s="144"/>
      <c r="TNS59" s="144"/>
      <c r="TNT59" s="144"/>
      <c r="TNU59" s="144"/>
      <c r="TNV59" s="144"/>
      <c r="TNW59" s="144"/>
      <c r="TNX59" s="144"/>
      <c r="TNY59" s="144"/>
      <c r="TNZ59" s="144"/>
      <c r="TOA59" s="144"/>
      <c r="TOB59" s="144"/>
      <c r="TOC59" s="144"/>
      <c r="TOD59" s="144"/>
      <c r="TOE59" s="144"/>
      <c r="TOF59" s="144"/>
      <c r="TOG59" s="144"/>
      <c r="TOH59" s="144"/>
      <c r="TOI59" s="144"/>
      <c r="TOJ59" s="144"/>
      <c r="TOK59" s="144"/>
      <c r="TOL59" s="144"/>
      <c r="TOM59" s="144"/>
      <c r="TON59" s="144"/>
      <c r="TOO59" s="144"/>
      <c r="TOP59" s="144"/>
      <c r="TOQ59" s="144"/>
      <c r="TOR59" s="144"/>
      <c r="TOS59" s="144"/>
      <c r="TOT59" s="144"/>
      <c r="TOU59" s="144"/>
      <c r="TOV59" s="144"/>
      <c r="TOW59" s="144"/>
      <c r="TOX59" s="144"/>
      <c r="TOY59" s="144"/>
      <c r="TOZ59" s="144"/>
      <c r="TPA59" s="144"/>
      <c r="TPB59" s="144"/>
      <c r="TPC59" s="144"/>
      <c r="TPD59" s="144"/>
      <c r="TPE59" s="144"/>
      <c r="TPF59" s="144"/>
      <c r="TPG59" s="144"/>
      <c r="TPH59" s="144"/>
      <c r="TPI59" s="144"/>
      <c r="TPJ59" s="144"/>
      <c r="TPK59" s="144"/>
      <c r="TPL59" s="144"/>
      <c r="TPM59" s="144"/>
      <c r="TPN59" s="144"/>
      <c r="TPO59" s="144"/>
      <c r="TPP59" s="144"/>
      <c r="TPQ59" s="144"/>
      <c r="TPR59" s="144"/>
      <c r="TPS59" s="144"/>
      <c r="TPT59" s="144"/>
      <c r="TPU59" s="144"/>
      <c r="TPV59" s="144"/>
      <c r="TPW59" s="144"/>
      <c r="TPX59" s="144"/>
      <c r="TPY59" s="144"/>
      <c r="TPZ59" s="144"/>
      <c r="TQA59" s="144"/>
      <c r="TQB59" s="144"/>
      <c r="TQC59" s="144"/>
      <c r="TQD59" s="144"/>
      <c r="TQE59" s="144"/>
      <c r="TQF59" s="144"/>
      <c r="TQG59" s="144"/>
      <c r="TQH59" s="144"/>
      <c r="TQI59" s="144"/>
      <c r="TQJ59" s="144"/>
      <c r="TQK59" s="144"/>
      <c r="TQL59" s="144"/>
      <c r="TQM59" s="144"/>
      <c r="TQN59" s="144"/>
      <c r="TQO59" s="144"/>
      <c r="TQP59" s="144"/>
      <c r="TQQ59" s="144"/>
      <c r="TQR59" s="144"/>
      <c r="TQS59" s="144"/>
      <c r="TQT59" s="144"/>
      <c r="TQU59" s="144"/>
      <c r="TQV59" s="144"/>
      <c r="TQW59" s="144"/>
      <c r="TQX59" s="144"/>
      <c r="TQY59" s="144"/>
      <c r="TQZ59" s="144"/>
      <c r="TRA59" s="144"/>
      <c r="TRB59" s="144"/>
      <c r="TRC59" s="144"/>
      <c r="TRD59" s="144"/>
      <c r="TRE59" s="144"/>
      <c r="TRF59" s="144"/>
      <c r="TRG59" s="144"/>
      <c r="TRH59" s="144"/>
      <c r="TRI59" s="144"/>
      <c r="TRJ59" s="144"/>
      <c r="TRK59" s="144"/>
      <c r="TRL59" s="144"/>
      <c r="TRM59" s="144"/>
      <c r="TRN59" s="144"/>
      <c r="TRO59" s="144"/>
      <c r="TRP59" s="144"/>
      <c r="TRQ59" s="144"/>
      <c r="TRR59" s="144"/>
      <c r="TRS59" s="144"/>
      <c r="TRT59" s="144"/>
      <c r="TRU59" s="144"/>
      <c r="TRV59" s="144"/>
      <c r="TRW59" s="144"/>
      <c r="TRX59" s="144"/>
      <c r="TRY59" s="144"/>
      <c r="TRZ59" s="144"/>
      <c r="TSA59" s="144"/>
      <c r="TSB59" s="144"/>
      <c r="TSC59" s="144"/>
      <c r="TSD59" s="144"/>
      <c r="TSE59" s="144"/>
      <c r="TSF59" s="144"/>
      <c r="TSG59" s="144"/>
      <c r="TSH59" s="144"/>
      <c r="TSI59" s="144"/>
      <c r="TSJ59" s="144"/>
      <c r="TSK59" s="144"/>
      <c r="TSL59" s="144"/>
      <c r="TSM59" s="144"/>
      <c r="TSN59" s="144"/>
      <c r="TSO59" s="144"/>
      <c r="TSP59" s="144"/>
      <c r="TSQ59" s="144"/>
      <c r="TSR59" s="144"/>
      <c r="TSS59" s="144"/>
      <c r="TST59" s="144"/>
      <c r="TSU59" s="144"/>
      <c r="TSV59" s="144"/>
      <c r="TSW59" s="144"/>
      <c r="TSX59" s="144"/>
      <c r="TSY59" s="144"/>
      <c r="TSZ59" s="144"/>
      <c r="TTA59" s="144"/>
      <c r="TTB59" s="144"/>
      <c r="TTC59" s="144"/>
      <c r="TTD59" s="144"/>
      <c r="TTE59" s="144"/>
      <c r="TTF59" s="144"/>
      <c r="TTG59" s="144"/>
      <c r="TTH59" s="144"/>
      <c r="TTI59" s="144"/>
      <c r="TTJ59" s="144"/>
      <c r="TTK59" s="144"/>
      <c r="TTL59" s="144"/>
      <c r="TTM59" s="144"/>
      <c r="TTN59" s="144"/>
      <c r="TTO59" s="144"/>
      <c r="TTP59" s="144"/>
      <c r="TTQ59" s="144"/>
      <c r="TTR59" s="144"/>
      <c r="TTS59" s="144"/>
      <c r="TTT59" s="144"/>
      <c r="TTU59" s="144"/>
      <c r="TTV59" s="144"/>
      <c r="TTW59" s="144"/>
      <c r="TTX59" s="144"/>
      <c r="TTY59" s="144"/>
      <c r="TTZ59" s="144"/>
      <c r="TUA59" s="144"/>
      <c r="TUB59" s="144"/>
      <c r="TUC59" s="144"/>
      <c r="TUD59" s="144"/>
      <c r="TUE59" s="144"/>
      <c r="TUF59" s="144"/>
      <c r="TUG59" s="144"/>
      <c r="TUH59" s="144"/>
      <c r="TUI59" s="144"/>
      <c r="TUJ59" s="144"/>
      <c r="TUK59" s="144"/>
      <c r="TUL59" s="144"/>
      <c r="TUM59" s="144"/>
      <c r="TUN59" s="144"/>
      <c r="TUO59" s="144"/>
      <c r="TUP59" s="144"/>
      <c r="TUQ59" s="144"/>
      <c r="TUR59" s="144"/>
      <c r="TUS59" s="144"/>
      <c r="TUT59" s="144"/>
      <c r="TUU59" s="144"/>
      <c r="TUV59" s="144"/>
      <c r="TUW59" s="144"/>
      <c r="TUX59" s="144"/>
      <c r="TUY59" s="144"/>
      <c r="TUZ59" s="144"/>
      <c r="TVA59" s="144"/>
      <c r="TVB59" s="144"/>
      <c r="TVC59" s="144"/>
      <c r="TVD59" s="144"/>
      <c r="TVE59" s="144"/>
      <c r="TVF59" s="144"/>
      <c r="TVG59" s="144"/>
      <c r="TVH59" s="144"/>
      <c r="TVI59" s="144"/>
      <c r="TVJ59" s="144"/>
      <c r="TVK59" s="144"/>
      <c r="TVL59" s="144"/>
      <c r="TVM59" s="144"/>
      <c r="TVN59" s="144"/>
      <c r="TVO59" s="144"/>
      <c r="TVP59" s="144"/>
      <c r="TVQ59" s="144"/>
      <c r="TVR59" s="144"/>
      <c r="TVS59" s="144"/>
      <c r="TVT59" s="144"/>
      <c r="TVU59" s="144"/>
      <c r="TVV59" s="144"/>
      <c r="TVW59" s="144"/>
      <c r="TVX59" s="144"/>
      <c r="TVY59" s="144"/>
      <c r="TVZ59" s="144"/>
      <c r="TWA59" s="144"/>
      <c r="TWB59" s="144"/>
      <c r="TWC59" s="144"/>
      <c r="TWD59" s="144"/>
      <c r="TWE59" s="144"/>
      <c r="TWF59" s="144"/>
      <c r="TWG59" s="144"/>
      <c r="TWH59" s="144"/>
      <c r="TWI59" s="144"/>
      <c r="TWJ59" s="144"/>
      <c r="TWK59" s="144"/>
      <c r="TWL59" s="144"/>
      <c r="TWM59" s="144"/>
      <c r="TWN59" s="144"/>
      <c r="TWO59" s="144"/>
      <c r="TWP59" s="144"/>
      <c r="TWQ59" s="144"/>
      <c r="TWR59" s="144"/>
      <c r="TWS59" s="144"/>
      <c r="TWT59" s="144"/>
      <c r="TWU59" s="144"/>
      <c r="TWV59" s="144"/>
      <c r="TWW59" s="144"/>
      <c r="TWX59" s="144"/>
      <c r="TWY59" s="144"/>
      <c r="TWZ59" s="144"/>
      <c r="TXA59" s="144"/>
      <c r="TXB59" s="144"/>
      <c r="TXC59" s="144"/>
      <c r="TXD59" s="144"/>
      <c r="TXE59" s="144"/>
      <c r="TXF59" s="144"/>
      <c r="TXG59" s="144"/>
      <c r="TXH59" s="144"/>
      <c r="TXI59" s="144"/>
      <c r="TXJ59" s="144"/>
      <c r="TXK59" s="144"/>
      <c r="TXL59" s="144"/>
      <c r="TXM59" s="144"/>
      <c r="TXN59" s="144"/>
      <c r="TXO59" s="144"/>
      <c r="TXP59" s="144"/>
      <c r="TXQ59" s="144"/>
      <c r="TXR59" s="144"/>
      <c r="TXS59" s="144"/>
      <c r="TXT59" s="144"/>
      <c r="TXU59" s="144"/>
      <c r="TXV59" s="144"/>
      <c r="TXW59" s="144"/>
      <c r="TXX59" s="144"/>
      <c r="TXY59" s="144"/>
      <c r="TXZ59" s="144"/>
      <c r="TYA59" s="144"/>
      <c r="TYB59" s="144"/>
      <c r="TYC59" s="144"/>
      <c r="TYD59" s="144"/>
      <c r="TYE59" s="144"/>
      <c r="TYF59" s="144"/>
      <c r="TYG59" s="144"/>
      <c r="TYH59" s="144"/>
      <c r="TYI59" s="144"/>
      <c r="TYJ59" s="144"/>
      <c r="TYK59" s="144"/>
      <c r="TYL59" s="144"/>
      <c r="TYM59" s="144"/>
      <c r="TYN59" s="144"/>
      <c r="TYO59" s="144"/>
      <c r="TYP59" s="144"/>
      <c r="TYQ59" s="144"/>
      <c r="TYR59" s="144"/>
      <c r="TYS59" s="144"/>
      <c r="TYT59" s="144"/>
      <c r="TYU59" s="144"/>
      <c r="TYV59" s="144"/>
      <c r="TYW59" s="144"/>
      <c r="TYX59" s="144"/>
      <c r="TYY59" s="144"/>
      <c r="TYZ59" s="144"/>
      <c r="TZA59" s="144"/>
      <c r="TZB59" s="144"/>
      <c r="TZC59" s="144"/>
      <c r="TZD59" s="144"/>
      <c r="TZE59" s="144"/>
      <c r="TZF59" s="144"/>
      <c r="TZG59" s="144"/>
      <c r="TZH59" s="144"/>
      <c r="TZI59" s="144"/>
      <c r="TZJ59" s="144"/>
      <c r="TZK59" s="144"/>
      <c r="TZL59" s="144"/>
      <c r="TZM59" s="144"/>
      <c r="TZN59" s="144"/>
      <c r="TZO59" s="144"/>
      <c r="TZP59" s="144"/>
      <c r="TZQ59" s="144"/>
      <c r="TZR59" s="144"/>
      <c r="TZS59" s="144"/>
      <c r="TZT59" s="144"/>
      <c r="TZU59" s="144"/>
      <c r="TZV59" s="144"/>
      <c r="TZW59" s="144"/>
      <c r="TZX59" s="144"/>
      <c r="TZY59" s="144"/>
      <c r="TZZ59" s="144"/>
      <c r="UAA59" s="144"/>
      <c r="UAB59" s="144"/>
      <c r="UAC59" s="144"/>
      <c r="UAD59" s="144"/>
      <c r="UAE59" s="144"/>
      <c r="UAF59" s="144"/>
      <c r="UAG59" s="144"/>
      <c r="UAH59" s="144"/>
      <c r="UAI59" s="144"/>
      <c r="UAJ59" s="144"/>
      <c r="UAK59" s="144"/>
      <c r="UAL59" s="144"/>
      <c r="UAM59" s="144"/>
      <c r="UAN59" s="144"/>
      <c r="UAO59" s="144"/>
      <c r="UAP59" s="144"/>
      <c r="UAQ59" s="144"/>
      <c r="UAR59" s="144"/>
      <c r="UAS59" s="144"/>
      <c r="UAT59" s="144"/>
      <c r="UAU59" s="144"/>
      <c r="UAV59" s="144"/>
      <c r="UAW59" s="144"/>
      <c r="UAX59" s="144"/>
      <c r="UAY59" s="144"/>
      <c r="UAZ59" s="144"/>
      <c r="UBA59" s="144"/>
      <c r="UBB59" s="144"/>
      <c r="UBC59" s="144"/>
      <c r="UBD59" s="144"/>
      <c r="UBE59" s="144"/>
      <c r="UBF59" s="144"/>
      <c r="UBG59" s="144"/>
      <c r="UBH59" s="144"/>
      <c r="UBI59" s="144"/>
      <c r="UBJ59" s="144"/>
      <c r="UBK59" s="144"/>
      <c r="UBL59" s="144"/>
      <c r="UBM59" s="144"/>
      <c r="UBN59" s="144"/>
      <c r="UBO59" s="144"/>
      <c r="UBP59" s="144"/>
      <c r="UBQ59" s="144"/>
      <c r="UBR59" s="144"/>
      <c r="UBS59" s="144"/>
      <c r="UBT59" s="144"/>
      <c r="UBU59" s="144"/>
      <c r="UBV59" s="144"/>
      <c r="UBW59" s="144"/>
      <c r="UBX59" s="144"/>
      <c r="UBY59" s="144"/>
      <c r="UBZ59" s="144"/>
      <c r="UCA59" s="144"/>
      <c r="UCB59" s="144"/>
      <c r="UCC59" s="144"/>
      <c r="UCD59" s="144"/>
      <c r="UCE59" s="144"/>
      <c r="UCF59" s="144"/>
      <c r="UCG59" s="144"/>
      <c r="UCH59" s="144"/>
      <c r="UCI59" s="144"/>
      <c r="UCJ59" s="144"/>
      <c r="UCK59" s="144"/>
      <c r="UCL59" s="144"/>
      <c r="UCM59" s="144"/>
      <c r="UCN59" s="144"/>
      <c r="UCO59" s="144"/>
      <c r="UCP59" s="144"/>
      <c r="UCQ59" s="144"/>
      <c r="UCR59" s="144"/>
      <c r="UCS59" s="144"/>
      <c r="UCT59" s="144"/>
      <c r="UCU59" s="144"/>
      <c r="UCV59" s="144"/>
      <c r="UCW59" s="144"/>
      <c r="UCX59" s="144"/>
      <c r="UCY59" s="144"/>
      <c r="UCZ59" s="144"/>
      <c r="UDA59" s="144"/>
      <c r="UDB59" s="144"/>
      <c r="UDC59" s="144"/>
      <c r="UDD59" s="144"/>
      <c r="UDE59" s="144"/>
      <c r="UDF59" s="144"/>
      <c r="UDG59" s="144"/>
      <c r="UDH59" s="144"/>
      <c r="UDI59" s="144"/>
      <c r="UDJ59" s="144"/>
      <c r="UDK59" s="144"/>
      <c r="UDL59" s="144"/>
      <c r="UDM59" s="144"/>
      <c r="UDN59" s="144"/>
      <c r="UDO59" s="144"/>
      <c r="UDP59" s="144"/>
      <c r="UDQ59" s="144"/>
      <c r="UDR59" s="144"/>
      <c r="UDS59" s="144"/>
      <c r="UDT59" s="144"/>
      <c r="UDU59" s="144"/>
      <c r="UDV59" s="144"/>
      <c r="UDW59" s="144"/>
      <c r="UDX59" s="144"/>
      <c r="UDY59" s="144"/>
      <c r="UDZ59" s="144"/>
      <c r="UEA59" s="144"/>
      <c r="UEB59" s="144"/>
      <c r="UEC59" s="144"/>
      <c r="UED59" s="144"/>
      <c r="UEE59" s="144"/>
      <c r="UEF59" s="144"/>
      <c r="UEG59" s="144"/>
      <c r="UEH59" s="144"/>
      <c r="UEI59" s="144"/>
      <c r="UEJ59" s="144"/>
      <c r="UEK59" s="144"/>
      <c r="UEL59" s="144"/>
      <c r="UEM59" s="144"/>
      <c r="UEN59" s="144"/>
      <c r="UEO59" s="144"/>
      <c r="UEP59" s="144"/>
      <c r="UEQ59" s="144"/>
      <c r="UER59" s="144"/>
      <c r="UES59" s="144"/>
      <c r="UET59" s="144"/>
      <c r="UEU59" s="144"/>
      <c r="UEV59" s="144"/>
      <c r="UEW59" s="144"/>
      <c r="UEX59" s="144"/>
      <c r="UEY59" s="144"/>
      <c r="UEZ59" s="144"/>
      <c r="UFA59" s="144"/>
      <c r="UFB59" s="144"/>
      <c r="UFC59" s="144"/>
      <c r="UFD59" s="144"/>
      <c r="UFE59" s="144"/>
      <c r="UFF59" s="144"/>
      <c r="UFG59" s="144"/>
      <c r="UFH59" s="144"/>
      <c r="UFI59" s="144"/>
      <c r="UFJ59" s="144"/>
      <c r="UFK59" s="144"/>
      <c r="UFL59" s="144"/>
      <c r="UFM59" s="144"/>
      <c r="UFN59" s="144"/>
      <c r="UFO59" s="144"/>
      <c r="UFP59" s="144"/>
      <c r="UFQ59" s="144"/>
      <c r="UFR59" s="144"/>
      <c r="UFS59" s="144"/>
      <c r="UFT59" s="144"/>
      <c r="UFU59" s="144"/>
      <c r="UFV59" s="144"/>
      <c r="UFW59" s="144"/>
      <c r="UFX59" s="144"/>
      <c r="UFY59" s="144"/>
      <c r="UFZ59" s="144"/>
      <c r="UGA59" s="144"/>
      <c r="UGB59" s="144"/>
      <c r="UGC59" s="144"/>
      <c r="UGD59" s="144"/>
      <c r="UGE59" s="144"/>
      <c r="UGF59" s="144"/>
      <c r="UGG59" s="144"/>
      <c r="UGH59" s="144"/>
      <c r="UGI59" s="144"/>
      <c r="UGJ59" s="144"/>
      <c r="UGK59" s="144"/>
      <c r="UGL59" s="144"/>
      <c r="UGM59" s="144"/>
      <c r="UGN59" s="144"/>
      <c r="UGO59" s="144"/>
      <c r="UGP59" s="144"/>
      <c r="UGQ59" s="144"/>
      <c r="UGR59" s="144"/>
      <c r="UGS59" s="144"/>
      <c r="UGT59" s="144"/>
      <c r="UGU59" s="144"/>
      <c r="UGV59" s="144"/>
      <c r="UGW59" s="144"/>
      <c r="UGX59" s="144"/>
      <c r="UGY59" s="144"/>
      <c r="UGZ59" s="144"/>
      <c r="UHA59" s="144"/>
      <c r="UHB59" s="144"/>
      <c r="UHC59" s="144"/>
      <c r="UHD59" s="144"/>
      <c r="UHE59" s="144"/>
      <c r="UHF59" s="144"/>
      <c r="UHG59" s="144"/>
      <c r="UHH59" s="144"/>
      <c r="UHI59" s="144"/>
      <c r="UHJ59" s="144"/>
      <c r="UHK59" s="144"/>
      <c r="UHL59" s="144"/>
      <c r="UHM59" s="144"/>
      <c r="UHN59" s="144"/>
      <c r="UHO59" s="144"/>
      <c r="UHP59" s="144"/>
      <c r="UHQ59" s="144"/>
      <c r="UHR59" s="144"/>
      <c r="UHS59" s="144"/>
      <c r="UHT59" s="144"/>
      <c r="UHU59" s="144"/>
      <c r="UHV59" s="144"/>
      <c r="UHW59" s="144"/>
      <c r="UHX59" s="144"/>
      <c r="UHY59" s="144"/>
      <c r="UHZ59" s="144"/>
      <c r="UIA59" s="144"/>
      <c r="UIB59" s="144"/>
      <c r="UIC59" s="144"/>
      <c r="UID59" s="144"/>
      <c r="UIE59" s="144"/>
      <c r="UIF59" s="144"/>
      <c r="UIG59" s="144"/>
      <c r="UIH59" s="144"/>
      <c r="UII59" s="144"/>
      <c r="UIJ59" s="144"/>
      <c r="UIK59" s="144"/>
      <c r="UIL59" s="144"/>
      <c r="UIM59" s="144"/>
      <c r="UIN59" s="144"/>
      <c r="UIO59" s="144"/>
      <c r="UIP59" s="144"/>
      <c r="UIQ59" s="144"/>
      <c r="UIR59" s="144"/>
      <c r="UIS59" s="144"/>
      <c r="UIT59" s="144"/>
      <c r="UIU59" s="144"/>
      <c r="UIV59" s="144"/>
      <c r="UIW59" s="144"/>
      <c r="UIX59" s="144"/>
      <c r="UIY59" s="144"/>
      <c r="UIZ59" s="144"/>
      <c r="UJA59" s="144"/>
      <c r="UJB59" s="144"/>
      <c r="UJC59" s="144"/>
      <c r="UJD59" s="144"/>
      <c r="UJE59" s="144"/>
      <c r="UJF59" s="144"/>
      <c r="UJG59" s="144"/>
      <c r="UJH59" s="144"/>
      <c r="UJI59" s="144"/>
      <c r="UJJ59" s="144"/>
      <c r="UJK59" s="144"/>
      <c r="UJL59" s="144"/>
      <c r="UJM59" s="144"/>
      <c r="UJN59" s="144"/>
      <c r="UJO59" s="144"/>
      <c r="UJP59" s="144"/>
      <c r="UJQ59" s="144"/>
      <c r="UJR59" s="144"/>
      <c r="UJS59" s="144"/>
      <c r="UJT59" s="144"/>
      <c r="UJU59" s="144"/>
      <c r="UJV59" s="144"/>
      <c r="UJW59" s="144"/>
      <c r="UJX59" s="144"/>
      <c r="UJY59" s="144"/>
      <c r="UJZ59" s="144"/>
      <c r="UKA59" s="144"/>
      <c r="UKB59" s="144"/>
      <c r="UKC59" s="144"/>
      <c r="UKD59" s="144"/>
      <c r="UKE59" s="144"/>
      <c r="UKF59" s="144"/>
      <c r="UKG59" s="144"/>
      <c r="UKH59" s="144"/>
      <c r="UKI59" s="144"/>
      <c r="UKJ59" s="144"/>
      <c r="UKK59" s="144"/>
      <c r="UKL59" s="144"/>
      <c r="UKM59" s="144"/>
      <c r="UKN59" s="144"/>
      <c r="UKO59" s="144"/>
      <c r="UKP59" s="144"/>
      <c r="UKQ59" s="144"/>
      <c r="UKR59" s="144"/>
      <c r="UKS59" s="144"/>
      <c r="UKT59" s="144"/>
      <c r="UKU59" s="144"/>
      <c r="UKV59" s="144"/>
      <c r="UKW59" s="144"/>
      <c r="UKX59" s="144"/>
      <c r="UKY59" s="144"/>
      <c r="UKZ59" s="144"/>
      <c r="ULA59" s="144"/>
      <c r="ULB59" s="144"/>
      <c r="ULC59" s="144"/>
      <c r="ULD59" s="144"/>
      <c r="ULE59" s="144"/>
      <c r="ULF59" s="144"/>
      <c r="ULG59" s="144"/>
      <c r="ULH59" s="144"/>
      <c r="ULI59" s="144"/>
      <c r="ULJ59" s="144"/>
      <c r="ULK59" s="144"/>
      <c r="ULL59" s="144"/>
      <c r="ULM59" s="144"/>
      <c r="ULN59" s="144"/>
      <c r="ULO59" s="144"/>
      <c r="ULP59" s="144"/>
      <c r="ULQ59" s="144"/>
      <c r="ULR59" s="144"/>
      <c r="ULS59" s="144"/>
      <c r="ULT59" s="144"/>
      <c r="ULU59" s="144"/>
      <c r="ULV59" s="144"/>
      <c r="ULW59" s="144"/>
      <c r="ULX59" s="144"/>
      <c r="ULY59" s="144"/>
      <c r="ULZ59" s="144"/>
      <c r="UMA59" s="144"/>
      <c r="UMB59" s="144"/>
      <c r="UMC59" s="144"/>
      <c r="UMD59" s="144"/>
      <c r="UME59" s="144"/>
      <c r="UMF59" s="144"/>
      <c r="UMG59" s="144"/>
      <c r="UMH59" s="144"/>
      <c r="UMI59" s="144"/>
      <c r="UMJ59" s="144"/>
      <c r="UMK59" s="144"/>
      <c r="UML59" s="144"/>
      <c r="UMM59" s="144"/>
      <c r="UMN59" s="144"/>
      <c r="UMO59" s="144"/>
      <c r="UMP59" s="144"/>
      <c r="UMQ59" s="144"/>
      <c r="UMR59" s="144"/>
      <c r="UMS59" s="144"/>
      <c r="UMT59" s="144"/>
      <c r="UMU59" s="144"/>
      <c r="UMV59" s="144"/>
      <c r="UMW59" s="144"/>
      <c r="UMX59" s="144"/>
      <c r="UMY59" s="144"/>
      <c r="UMZ59" s="144"/>
      <c r="UNA59" s="144"/>
      <c r="UNB59" s="144"/>
      <c r="UNC59" s="144"/>
      <c r="UND59" s="144"/>
      <c r="UNE59" s="144"/>
      <c r="UNF59" s="144"/>
      <c r="UNG59" s="144"/>
      <c r="UNH59" s="144"/>
      <c r="UNI59" s="144"/>
      <c r="UNJ59" s="144"/>
      <c r="UNK59" s="144"/>
      <c r="UNL59" s="144"/>
      <c r="UNM59" s="144"/>
      <c r="UNN59" s="144"/>
      <c r="UNO59" s="144"/>
      <c r="UNP59" s="144"/>
      <c r="UNQ59" s="144"/>
      <c r="UNR59" s="144"/>
      <c r="UNS59" s="144"/>
      <c r="UNT59" s="144"/>
      <c r="UNU59" s="144"/>
      <c r="UNV59" s="144"/>
      <c r="UNW59" s="144"/>
      <c r="UNX59" s="144"/>
      <c r="UNY59" s="144"/>
      <c r="UNZ59" s="144"/>
      <c r="UOA59" s="144"/>
      <c r="UOB59" s="144"/>
      <c r="UOC59" s="144"/>
      <c r="UOD59" s="144"/>
      <c r="UOE59" s="144"/>
      <c r="UOF59" s="144"/>
      <c r="UOG59" s="144"/>
      <c r="UOH59" s="144"/>
      <c r="UOI59" s="144"/>
      <c r="UOJ59" s="144"/>
      <c r="UOK59" s="144"/>
      <c r="UOL59" s="144"/>
      <c r="UOM59" s="144"/>
      <c r="UON59" s="144"/>
      <c r="UOO59" s="144"/>
      <c r="UOP59" s="144"/>
      <c r="UOQ59" s="144"/>
      <c r="UOR59" s="144"/>
      <c r="UOS59" s="144"/>
      <c r="UOT59" s="144"/>
      <c r="UOU59" s="144"/>
      <c r="UOV59" s="144"/>
      <c r="UOW59" s="144"/>
      <c r="UOX59" s="144"/>
      <c r="UOY59" s="144"/>
      <c r="UOZ59" s="144"/>
      <c r="UPA59" s="144"/>
      <c r="UPB59" s="144"/>
      <c r="UPC59" s="144"/>
      <c r="UPD59" s="144"/>
      <c r="UPE59" s="144"/>
      <c r="UPF59" s="144"/>
      <c r="UPG59" s="144"/>
      <c r="UPH59" s="144"/>
      <c r="UPI59" s="144"/>
      <c r="UPJ59" s="144"/>
      <c r="UPK59" s="144"/>
      <c r="UPL59" s="144"/>
      <c r="UPM59" s="144"/>
      <c r="UPN59" s="144"/>
      <c r="UPO59" s="144"/>
      <c r="UPP59" s="144"/>
      <c r="UPQ59" s="144"/>
      <c r="UPR59" s="144"/>
      <c r="UPS59" s="144"/>
      <c r="UPT59" s="144"/>
      <c r="UPU59" s="144"/>
      <c r="UPV59" s="144"/>
      <c r="UPW59" s="144"/>
      <c r="UPX59" s="144"/>
      <c r="UPY59" s="144"/>
      <c r="UPZ59" s="144"/>
      <c r="UQA59" s="144"/>
      <c r="UQB59" s="144"/>
      <c r="UQC59" s="144"/>
      <c r="UQD59" s="144"/>
      <c r="UQE59" s="144"/>
      <c r="UQF59" s="144"/>
      <c r="UQG59" s="144"/>
      <c r="UQH59" s="144"/>
      <c r="UQI59" s="144"/>
      <c r="UQJ59" s="144"/>
      <c r="UQK59" s="144"/>
      <c r="UQL59" s="144"/>
      <c r="UQM59" s="144"/>
      <c r="UQN59" s="144"/>
      <c r="UQO59" s="144"/>
      <c r="UQP59" s="144"/>
      <c r="UQQ59" s="144"/>
      <c r="UQR59" s="144"/>
      <c r="UQS59" s="144"/>
      <c r="UQT59" s="144"/>
      <c r="UQU59" s="144"/>
      <c r="UQV59" s="144"/>
      <c r="UQW59" s="144"/>
      <c r="UQX59" s="144"/>
      <c r="UQY59" s="144"/>
      <c r="UQZ59" s="144"/>
      <c r="URA59" s="144"/>
      <c r="URB59" s="144"/>
      <c r="URC59" s="144"/>
      <c r="URD59" s="144"/>
      <c r="URE59" s="144"/>
      <c r="URF59" s="144"/>
      <c r="URG59" s="144"/>
      <c r="URH59" s="144"/>
      <c r="URI59" s="144"/>
      <c r="URJ59" s="144"/>
      <c r="URK59" s="144"/>
      <c r="URL59" s="144"/>
      <c r="URM59" s="144"/>
      <c r="URN59" s="144"/>
      <c r="URO59" s="144"/>
      <c r="URP59" s="144"/>
      <c r="URQ59" s="144"/>
      <c r="URR59" s="144"/>
      <c r="URS59" s="144"/>
      <c r="URT59" s="144"/>
      <c r="URU59" s="144"/>
      <c r="URV59" s="144"/>
      <c r="URW59" s="144"/>
      <c r="URX59" s="144"/>
      <c r="URY59" s="144"/>
      <c r="URZ59" s="144"/>
      <c r="USA59" s="144"/>
      <c r="USB59" s="144"/>
      <c r="USC59" s="144"/>
      <c r="USD59" s="144"/>
      <c r="USE59" s="144"/>
      <c r="USF59" s="144"/>
      <c r="USG59" s="144"/>
      <c r="USH59" s="144"/>
      <c r="USI59" s="144"/>
      <c r="USJ59" s="144"/>
      <c r="USK59" s="144"/>
      <c r="USL59" s="144"/>
      <c r="USM59" s="144"/>
      <c r="USN59" s="144"/>
      <c r="USO59" s="144"/>
      <c r="USP59" s="144"/>
      <c r="USQ59" s="144"/>
      <c r="USR59" s="144"/>
      <c r="USS59" s="144"/>
      <c r="UST59" s="144"/>
      <c r="USU59" s="144"/>
      <c r="USV59" s="144"/>
      <c r="USW59" s="144"/>
      <c r="USX59" s="144"/>
      <c r="USY59" s="144"/>
      <c r="USZ59" s="144"/>
      <c r="UTA59" s="144"/>
      <c r="UTB59" s="144"/>
      <c r="UTC59" s="144"/>
      <c r="UTD59" s="144"/>
      <c r="UTE59" s="144"/>
      <c r="UTF59" s="144"/>
      <c r="UTG59" s="144"/>
      <c r="UTH59" s="144"/>
      <c r="UTI59" s="144"/>
      <c r="UTJ59" s="144"/>
      <c r="UTK59" s="144"/>
      <c r="UTL59" s="144"/>
      <c r="UTM59" s="144"/>
      <c r="UTN59" s="144"/>
      <c r="UTO59" s="144"/>
      <c r="UTP59" s="144"/>
      <c r="UTQ59" s="144"/>
      <c r="UTR59" s="144"/>
      <c r="UTS59" s="144"/>
      <c r="UTT59" s="144"/>
      <c r="UTU59" s="144"/>
      <c r="UTV59" s="144"/>
      <c r="UTW59" s="144"/>
      <c r="UTX59" s="144"/>
      <c r="UTY59" s="144"/>
      <c r="UTZ59" s="144"/>
      <c r="UUA59" s="144"/>
      <c r="UUB59" s="144"/>
      <c r="UUC59" s="144"/>
      <c r="UUD59" s="144"/>
      <c r="UUE59" s="144"/>
      <c r="UUF59" s="144"/>
      <c r="UUG59" s="144"/>
      <c r="UUH59" s="144"/>
      <c r="UUI59" s="144"/>
      <c r="UUJ59" s="144"/>
      <c r="UUK59" s="144"/>
      <c r="UUL59" s="144"/>
      <c r="UUM59" s="144"/>
      <c r="UUN59" s="144"/>
      <c r="UUO59" s="144"/>
      <c r="UUP59" s="144"/>
      <c r="UUQ59" s="144"/>
      <c r="UUR59" s="144"/>
      <c r="UUS59" s="144"/>
      <c r="UUT59" s="144"/>
      <c r="UUU59" s="144"/>
      <c r="UUV59" s="144"/>
      <c r="UUW59" s="144"/>
      <c r="UUX59" s="144"/>
      <c r="UUY59" s="144"/>
      <c r="UUZ59" s="144"/>
      <c r="UVA59" s="144"/>
      <c r="UVB59" s="144"/>
      <c r="UVC59" s="144"/>
      <c r="UVD59" s="144"/>
      <c r="UVE59" s="144"/>
      <c r="UVF59" s="144"/>
      <c r="UVG59" s="144"/>
      <c r="UVH59" s="144"/>
      <c r="UVI59" s="144"/>
      <c r="UVJ59" s="144"/>
      <c r="UVK59" s="144"/>
      <c r="UVL59" s="144"/>
      <c r="UVM59" s="144"/>
      <c r="UVN59" s="144"/>
      <c r="UVO59" s="144"/>
      <c r="UVP59" s="144"/>
      <c r="UVQ59" s="144"/>
      <c r="UVR59" s="144"/>
      <c r="UVS59" s="144"/>
      <c r="UVT59" s="144"/>
      <c r="UVU59" s="144"/>
      <c r="UVV59" s="144"/>
      <c r="UVW59" s="144"/>
      <c r="UVX59" s="144"/>
      <c r="UVY59" s="144"/>
      <c r="UVZ59" s="144"/>
      <c r="UWA59" s="144"/>
      <c r="UWB59" s="144"/>
      <c r="UWC59" s="144"/>
      <c r="UWD59" s="144"/>
      <c r="UWE59" s="144"/>
      <c r="UWF59" s="144"/>
      <c r="UWG59" s="144"/>
      <c r="UWH59" s="144"/>
      <c r="UWI59" s="144"/>
      <c r="UWJ59" s="144"/>
      <c r="UWK59" s="144"/>
      <c r="UWL59" s="144"/>
      <c r="UWM59" s="144"/>
      <c r="UWN59" s="144"/>
      <c r="UWO59" s="144"/>
      <c r="UWP59" s="144"/>
      <c r="UWQ59" s="144"/>
      <c r="UWR59" s="144"/>
      <c r="UWS59" s="144"/>
      <c r="UWT59" s="144"/>
      <c r="UWU59" s="144"/>
      <c r="UWV59" s="144"/>
      <c r="UWW59" s="144"/>
      <c r="UWX59" s="144"/>
      <c r="UWY59" s="144"/>
      <c r="UWZ59" s="144"/>
      <c r="UXA59" s="144"/>
      <c r="UXB59" s="144"/>
      <c r="UXC59" s="144"/>
      <c r="UXD59" s="144"/>
      <c r="UXE59" s="144"/>
      <c r="UXF59" s="144"/>
      <c r="UXG59" s="144"/>
      <c r="UXH59" s="144"/>
      <c r="UXI59" s="144"/>
      <c r="UXJ59" s="144"/>
      <c r="UXK59" s="144"/>
      <c r="UXL59" s="144"/>
      <c r="UXM59" s="144"/>
      <c r="UXN59" s="144"/>
      <c r="UXO59" s="144"/>
      <c r="UXP59" s="144"/>
      <c r="UXQ59" s="144"/>
      <c r="UXR59" s="144"/>
      <c r="UXS59" s="144"/>
      <c r="UXT59" s="144"/>
      <c r="UXU59" s="144"/>
      <c r="UXV59" s="144"/>
      <c r="UXW59" s="144"/>
      <c r="UXX59" s="144"/>
      <c r="UXY59" s="144"/>
      <c r="UXZ59" s="144"/>
      <c r="UYA59" s="144"/>
      <c r="UYB59" s="144"/>
      <c r="UYC59" s="144"/>
      <c r="UYD59" s="144"/>
      <c r="UYE59" s="144"/>
      <c r="UYF59" s="144"/>
      <c r="UYG59" s="144"/>
      <c r="UYH59" s="144"/>
      <c r="UYI59" s="144"/>
      <c r="UYJ59" s="144"/>
      <c r="UYK59" s="144"/>
      <c r="UYL59" s="144"/>
      <c r="UYM59" s="144"/>
      <c r="UYN59" s="144"/>
      <c r="UYO59" s="144"/>
      <c r="UYP59" s="144"/>
      <c r="UYQ59" s="144"/>
      <c r="UYR59" s="144"/>
      <c r="UYS59" s="144"/>
      <c r="UYT59" s="144"/>
      <c r="UYU59" s="144"/>
      <c r="UYV59" s="144"/>
      <c r="UYW59" s="144"/>
      <c r="UYX59" s="144"/>
      <c r="UYY59" s="144"/>
      <c r="UYZ59" s="144"/>
      <c r="UZA59" s="144"/>
      <c r="UZB59" s="144"/>
      <c r="UZC59" s="144"/>
      <c r="UZD59" s="144"/>
      <c r="UZE59" s="144"/>
      <c r="UZF59" s="144"/>
      <c r="UZG59" s="144"/>
      <c r="UZH59" s="144"/>
      <c r="UZI59" s="144"/>
      <c r="UZJ59" s="144"/>
      <c r="UZK59" s="144"/>
      <c r="UZL59" s="144"/>
      <c r="UZM59" s="144"/>
      <c r="UZN59" s="144"/>
      <c r="UZO59" s="144"/>
      <c r="UZP59" s="144"/>
      <c r="UZQ59" s="144"/>
      <c r="UZR59" s="144"/>
      <c r="UZS59" s="144"/>
      <c r="UZT59" s="144"/>
      <c r="UZU59" s="144"/>
      <c r="UZV59" s="144"/>
      <c r="UZW59" s="144"/>
      <c r="UZX59" s="144"/>
      <c r="UZY59" s="144"/>
      <c r="UZZ59" s="144"/>
      <c r="VAA59" s="144"/>
      <c r="VAB59" s="144"/>
      <c r="VAC59" s="144"/>
      <c r="VAD59" s="144"/>
      <c r="VAE59" s="144"/>
      <c r="VAF59" s="144"/>
      <c r="VAG59" s="144"/>
      <c r="VAH59" s="144"/>
      <c r="VAI59" s="144"/>
      <c r="VAJ59" s="144"/>
      <c r="VAK59" s="144"/>
      <c r="VAL59" s="144"/>
      <c r="VAM59" s="144"/>
      <c r="VAN59" s="144"/>
      <c r="VAO59" s="144"/>
      <c r="VAP59" s="144"/>
      <c r="VAQ59" s="144"/>
      <c r="VAR59" s="144"/>
      <c r="VAS59" s="144"/>
      <c r="VAT59" s="144"/>
      <c r="VAU59" s="144"/>
      <c r="VAV59" s="144"/>
      <c r="VAW59" s="144"/>
      <c r="VAX59" s="144"/>
      <c r="VAY59" s="144"/>
      <c r="VAZ59" s="144"/>
      <c r="VBA59" s="144"/>
      <c r="VBB59" s="144"/>
      <c r="VBC59" s="144"/>
      <c r="VBD59" s="144"/>
      <c r="VBE59" s="144"/>
      <c r="VBF59" s="144"/>
      <c r="VBG59" s="144"/>
      <c r="VBH59" s="144"/>
      <c r="VBI59" s="144"/>
      <c r="VBJ59" s="144"/>
      <c r="VBK59" s="144"/>
      <c r="VBL59" s="144"/>
      <c r="VBM59" s="144"/>
      <c r="VBN59" s="144"/>
      <c r="VBO59" s="144"/>
      <c r="VBP59" s="144"/>
      <c r="VBQ59" s="144"/>
      <c r="VBR59" s="144"/>
      <c r="VBS59" s="144"/>
      <c r="VBT59" s="144"/>
      <c r="VBU59" s="144"/>
      <c r="VBV59" s="144"/>
      <c r="VBW59" s="144"/>
      <c r="VBX59" s="144"/>
      <c r="VBY59" s="144"/>
      <c r="VBZ59" s="144"/>
      <c r="VCA59" s="144"/>
      <c r="VCB59" s="144"/>
      <c r="VCC59" s="144"/>
      <c r="VCD59" s="144"/>
      <c r="VCE59" s="144"/>
      <c r="VCF59" s="144"/>
      <c r="VCG59" s="144"/>
      <c r="VCH59" s="144"/>
      <c r="VCI59" s="144"/>
      <c r="VCJ59" s="144"/>
      <c r="VCK59" s="144"/>
      <c r="VCL59" s="144"/>
      <c r="VCM59" s="144"/>
      <c r="VCN59" s="144"/>
      <c r="VCO59" s="144"/>
      <c r="VCP59" s="144"/>
      <c r="VCQ59" s="144"/>
      <c r="VCR59" s="144"/>
      <c r="VCS59" s="144"/>
      <c r="VCT59" s="144"/>
      <c r="VCU59" s="144"/>
      <c r="VCV59" s="144"/>
      <c r="VCW59" s="144"/>
      <c r="VCX59" s="144"/>
      <c r="VCY59" s="144"/>
      <c r="VCZ59" s="144"/>
      <c r="VDA59" s="144"/>
      <c r="VDB59" s="144"/>
      <c r="VDC59" s="144"/>
      <c r="VDD59" s="144"/>
      <c r="VDE59" s="144"/>
      <c r="VDF59" s="144"/>
      <c r="VDG59" s="144"/>
      <c r="VDH59" s="144"/>
      <c r="VDI59" s="144"/>
      <c r="VDJ59" s="144"/>
      <c r="VDK59" s="144"/>
      <c r="VDL59" s="144"/>
      <c r="VDM59" s="144"/>
      <c r="VDN59" s="144"/>
      <c r="VDO59" s="144"/>
      <c r="VDP59" s="144"/>
      <c r="VDQ59" s="144"/>
      <c r="VDR59" s="144"/>
      <c r="VDS59" s="144"/>
      <c r="VDT59" s="144"/>
      <c r="VDU59" s="144"/>
      <c r="VDV59" s="144"/>
      <c r="VDW59" s="144"/>
      <c r="VDX59" s="144"/>
      <c r="VDY59" s="144"/>
      <c r="VDZ59" s="144"/>
      <c r="VEA59" s="144"/>
      <c r="VEB59" s="144"/>
      <c r="VEC59" s="144"/>
      <c r="VED59" s="144"/>
      <c r="VEE59" s="144"/>
      <c r="VEF59" s="144"/>
      <c r="VEG59" s="144"/>
      <c r="VEH59" s="144"/>
      <c r="VEI59" s="144"/>
      <c r="VEJ59" s="144"/>
      <c r="VEK59" s="144"/>
      <c r="VEL59" s="144"/>
      <c r="VEM59" s="144"/>
      <c r="VEN59" s="144"/>
      <c r="VEO59" s="144"/>
      <c r="VEP59" s="144"/>
      <c r="VEQ59" s="144"/>
      <c r="VER59" s="144"/>
      <c r="VES59" s="144"/>
      <c r="VET59" s="144"/>
      <c r="VEU59" s="144"/>
      <c r="VEV59" s="144"/>
      <c r="VEW59" s="144"/>
      <c r="VEX59" s="144"/>
      <c r="VEY59" s="144"/>
      <c r="VEZ59" s="144"/>
      <c r="VFA59" s="144"/>
      <c r="VFB59" s="144"/>
      <c r="VFC59" s="144"/>
      <c r="VFD59" s="144"/>
      <c r="VFE59" s="144"/>
      <c r="VFF59" s="144"/>
      <c r="VFG59" s="144"/>
      <c r="VFH59" s="144"/>
      <c r="VFI59" s="144"/>
      <c r="VFJ59" s="144"/>
      <c r="VFK59" s="144"/>
      <c r="VFL59" s="144"/>
      <c r="VFM59" s="144"/>
      <c r="VFN59" s="144"/>
      <c r="VFO59" s="144"/>
      <c r="VFP59" s="144"/>
      <c r="VFQ59" s="144"/>
      <c r="VFR59" s="144"/>
      <c r="VFS59" s="144"/>
      <c r="VFT59" s="144"/>
      <c r="VFU59" s="144"/>
      <c r="VFV59" s="144"/>
      <c r="VFW59" s="144"/>
      <c r="VFX59" s="144"/>
      <c r="VFY59" s="144"/>
      <c r="VFZ59" s="144"/>
      <c r="VGA59" s="144"/>
      <c r="VGB59" s="144"/>
      <c r="VGC59" s="144"/>
      <c r="VGD59" s="144"/>
      <c r="VGE59" s="144"/>
      <c r="VGF59" s="144"/>
      <c r="VGG59" s="144"/>
      <c r="VGH59" s="144"/>
      <c r="VGI59" s="144"/>
      <c r="VGJ59" s="144"/>
      <c r="VGK59" s="144"/>
      <c r="VGL59" s="144"/>
      <c r="VGM59" s="144"/>
      <c r="VGN59" s="144"/>
      <c r="VGO59" s="144"/>
      <c r="VGP59" s="144"/>
      <c r="VGQ59" s="144"/>
      <c r="VGR59" s="144"/>
      <c r="VGS59" s="144"/>
      <c r="VGT59" s="144"/>
      <c r="VGU59" s="144"/>
      <c r="VGV59" s="144"/>
      <c r="VGW59" s="144"/>
      <c r="VGX59" s="144"/>
      <c r="VGY59" s="144"/>
      <c r="VGZ59" s="144"/>
      <c r="VHA59" s="144"/>
      <c r="VHB59" s="144"/>
      <c r="VHC59" s="144"/>
      <c r="VHD59" s="144"/>
      <c r="VHE59" s="144"/>
      <c r="VHF59" s="144"/>
      <c r="VHG59" s="144"/>
      <c r="VHH59" s="144"/>
      <c r="VHI59" s="144"/>
      <c r="VHJ59" s="144"/>
      <c r="VHK59" s="144"/>
      <c r="VHL59" s="144"/>
      <c r="VHM59" s="144"/>
      <c r="VHN59" s="144"/>
      <c r="VHO59" s="144"/>
      <c r="VHP59" s="144"/>
      <c r="VHQ59" s="144"/>
      <c r="VHR59" s="144"/>
      <c r="VHS59" s="144"/>
      <c r="VHT59" s="144"/>
      <c r="VHU59" s="144"/>
      <c r="VHV59" s="144"/>
      <c r="VHW59" s="144"/>
      <c r="VHX59" s="144"/>
      <c r="VHY59" s="144"/>
      <c r="VHZ59" s="144"/>
      <c r="VIA59" s="144"/>
      <c r="VIB59" s="144"/>
      <c r="VIC59" s="144"/>
      <c r="VID59" s="144"/>
      <c r="VIE59" s="144"/>
      <c r="VIF59" s="144"/>
      <c r="VIG59" s="144"/>
      <c r="VIH59" s="144"/>
      <c r="VII59" s="144"/>
      <c r="VIJ59" s="144"/>
      <c r="VIK59" s="144"/>
      <c r="VIL59" s="144"/>
      <c r="VIM59" s="144"/>
      <c r="VIN59" s="144"/>
      <c r="VIO59" s="144"/>
      <c r="VIP59" s="144"/>
      <c r="VIQ59" s="144"/>
      <c r="VIR59" s="144"/>
      <c r="VIS59" s="144"/>
      <c r="VIT59" s="144"/>
      <c r="VIU59" s="144"/>
      <c r="VIV59" s="144"/>
      <c r="VIW59" s="144"/>
      <c r="VIX59" s="144"/>
      <c r="VIY59" s="144"/>
      <c r="VIZ59" s="144"/>
      <c r="VJA59" s="144"/>
      <c r="VJB59" s="144"/>
      <c r="VJC59" s="144"/>
      <c r="VJD59" s="144"/>
      <c r="VJE59" s="144"/>
      <c r="VJF59" s="144"/>
      <c r="VJG59" s="144"/>
      <c r="VJH59" s="144"/>
      <c r="VJI59" s="144"/>
      <c r="VJJ59" s="144"/>
      <c r="VJK59" s="144"/>
      <c r="VJL59" s="144"/>
      <c r="VJM59" s="144"/>
      <c r="VJN59" s="144"/>
      <c r="VJO59" s="144"/>
      <c r="VJP59" s="144"/>
      <c r="VJQ59" s="144"/>
      <c r="VJR59" s="144"/>
      <c r="VJS59" s="144"/>
      <c r="VJT59" s="144"/>
      <c r="VJU59" s="144"/>
      <c r="VJV59" s="144"/>
      <c r="VJW59" s="144"/>
      <c r="VJX59" s="144"/>
      <c r="VJY59" s="144"/>
      <c r="VJZ59" s="144"/>
      <c r="VKA59" s="144"/>
      <c r="VKB59" s="144"/>
      <c r="VKC59" s="144"/>
      <c r="VKD59" s="144"/>
      <c r="VKE59" s="144"/>
      <c r="VKF59" s="144"/>
      <c r="VKG59" s="144"/>
      <c r="VKH59" s="144"/>
      <c r="VKI59" s="144"/>
      <c r="VKJ59" s="144"/>
      <c r="VKK59" s="144"/>
      <c r="VKL59" s="144"/>
      <c r="VKM59" s="144"/>
      <c r="VKN59" s="144"/>
      <c r="VKO59" s="144"/>
      <c r="VKP59" s="144"/>
      <c r="VKQ59" s="144"/>
      <c r="VKR59" s="144"/>
      <c r="VKS59" s="144"/>
      <c r="VKT59" s="144"/>
      <c r="VKU59" s="144"/>
      <c r="VKV59" s="144"/>
      <c r="VKW59" s="144"/>
      <c r="VKX59" s="144"/>
      <c r="VKY59" s="144"/>
      <c r="VKZ59" s="144"/>
      <c r="VLA59" s="144"/>
      <c r="VLB59" s="144"/>
      <c r="VLC59" s="144"/>
      <c r="VLD59" s="144"/>
      <c r="VLE59" s="144"/>
      <c r="VLF59" s="144"/>
      <c r="VLG59" s="144"/>
      <c r="VLH59" s="144"/>
      <c r="VLI59" s="144"/>
      <c r="VLJ59" s="144"/>
      <c r="VLK59" s="144"/>
      <c r="VLL59" s="144"/>
      <c r="VLM59" s="144"/>
      <c r="VLN59" s="144"/>
      <c r="VLO59" s="144"/>
      <c r="VLP59" s="144"/>
      <c r="VLQ59" s="144"/>
      <c r="VLR59" s="144"/>
      <c r="VLS59" s="144"/>
      <c r="VLT59" s="144"/>
      <c r="VLU59" s="144"/>
      <c r="VLV59" s="144"/>
      <c r="VLW59" s="144"/>
      <c r="VLX59" s="144"/>
      <c r="VLY59" s="144"/>
      <c r="VLZ59" s="144"/>
      <c r="VMA59" s="144"/>
      <c r="VMB59" s="144"/>
      <c r="VMC59" s="144"/>
      <c r="VMD59" s="144"/>
      <c r="VME59" s="144"/>
      <c r="VMF59" s="144"/>
      <c r="VMG59" s="144"/>
      <c r="VMH59" s="144"/>
      <c r="VMI59" s="144"/>
      <c r="VMJ59" s="144"/>
      <c r="VMK59" s="144"/>
      <c r="VML59" s="144"/>
      <c r="VMM59" s="144"/>
      <c r="VMN59" s="144"/>
      <c r="VMO59" s="144"/>
      <c r="VMP59" s="144"/>
      <c r="VMQ59" s="144"/>
      <c r="VMR59" s="144"/>
      <c r="VMS59" s="144"/>
      <c r="VMT59" s="144"/>
      <c r="VMU59" s="144"/>
      <c r="VMV59" s="144"/>
      <c r="VMW59" s="144"/>
      <c r="VMX59" s="144"/>
      <c r="VMY59" s="144"/>
      <c r="VMZ59" s="144"/>
      <c r="VNA59" s="144"/>
      <c r="VNB59" s="144"/>
      <c r="VNC59" s="144"/>
      <c r="VND59" s="144"/>
      <c r="VNE59" s="144"/>
      <c r="VNF59" s="144"/>
      <c r="VNG59" s="144"/>
      <c r="VNH59" s="144"/>
      <c r="VNI59" s="144"/>
      <c r="VNJ59" s="144"/>
      <c r="VNK59" s="144"/>
      <c r="VNL59" s="144"/>
      <c r="VNM59" s="144"/>
      <c r="VNN59" s="144"/>
      <c r="VNO59" s="144"/>
      <c r="VNP59" s="144"/>
      <c r="VNQ59" s="144"/>
      <c r="VNR59" s="144"/>
      <c r="VNS59" s="144"/>
      <c r="VNT59" s="144"/>
      <c r="VNU59" s="144"/>
      <c r="VNV59" s="144"/>
      <c r="VNW59" s="144"/>
      <c r="VNX59" s="144"/>
      <c r="VNY59" s="144"/>
      <c r="VNZ59" s="144"/>
      <c r="VOA59" s="144"/>
      <c r="VOB59" s="144"/>
      <c r="VOC59" s="144"/>
      <c r="VOD59" s="144"/>
      <c r="VOE59" s="144"/>
      <c r="VOF59" s="144"/>
      <c r="VOG59" s="144"/>
      <c r="VOH59" s="144"/>
      <c r="VOI59" s="144"/>
      <c r="VOJ59" s="144"/>
      <c r="VOK59" s="144"/>
      <c r="VOL59" s="144"/>
      <c r="VOM59" s="144"/>
      <c r="VON59" s="144"/>
      <c r="VOO59" s="144"/>
      <c r="VOP59" s="144"/>
      <c r="VOQ59" s="144"/>
      <c r="VOR59" s="144"/>
      <c r="VOS59" s="144"/>
      <c r="VOT59" s="144"/>
      <c r="VOU59" s="144"/>
      <c r="VOV59" s="144"/>
      <c r="VOW59" s="144"/>
      <c r="VOX59" s="144"/>
      <c r="VOY59" s="144"/>
      <c r="VOZ59" s="144"/>
      <c r="VPA59" s="144"/>
      <c r="VPB59" s="144"/>
      <c r="VPC59" s="144"/>
      <c r="VPD59" s="144"/>
      <c r="VPE59" s="144"/>
      <c r="VPF59" s="144"/>
      <c r="VPG59" s="144"/>
      <c r="VPH59" s="144"/>
      <c r="VPI59" s="144"/>
      <c r="VPJ59" s="144"/>
      <c r="VPK59" s="144"/>
      <c r="VPL59" s="144"/>
      <c r="VPM59" s="144"/>
      <c r="VPN59" s="144"/>
      <c r="VPO59" s="144"/>
      <c r="VPP59" s="144"/>
      <c r="VPQ59" s="144"/>
      <c r="VPR59" s="144"/>
      <c r="VPS59" s="144"/>
      <c r="VPT59" s="144"/>
      <c r="VPU59" s="144"/>
      <c r="VPV59" s="144"/>
      <c r="VPW59" s="144"/>
      <c r="VPX59" s="144"/>
      <c r="VPY59" s="144"/>
      <c r="VPZ59" s="144"/>
      <c r="VQA59" s="144"/>
      <c r="VQB59" s="144"/>
      <c r="VQC59" s="144"/>
      <c r="VQD59" s="144"/>
      <c r="VQE59" s="144"/>
      <c r="VQF59" s="144"/>
      <c r="VQG59" s="144"/>
      <c r="VQH59" s="144"/>
      <c r="VQI59" s="144"/>
      <c r="VQJ59" s="144"/>
      <c r="VQK59" s="144"/>
      <c r="VQL59" s="144"/>
      <c r="VQM59" s="144"/>
      <c r="VQN59" s="144"/>
      <c r="VQO59" s="144"/>
      <c r="VQP59" s="144"/>
      <c r="VQQ59" s="144"/>
      <c r="VQR59" s="144"/>
      <c r="VQS59" s="144"/>
      <c r="VQT59" s="144"/>
      <c r="VQU59" s="144"/>
      <c r="VQV59" s="144"/>
      <c r="VQW59" s="144"/>
      <c r="VQX59" s="144"/>
      <c r="VQY59" s="144"/>
      <c r="VQZ59" s="144"/>
      <c r="VRA59" s="144"/>
      <c r="VRB59" s="144"/>
      <c r="VRC59" s="144"/>
      <c r="VRD59" s="144"/>
      <c r="VRE59" s="144"/>
      <c r="VRF59" s="144"/>
      <c r="VRG59" s="144"/>
      <c r="VRH59" s="144"/>
      <c r="VRI59" s="144"/>
      <c r="VRJ59" s="144"/>
      <c r="VRK59" s="144"/>
      <c r="VRL59" s="144"/>
      <c r="VRM59" s="144"/>
      <c r="VRN59" s="144"/>
      <c r="VRO59" s="144"/>
      <c r="VRP59" s="144"/>
      <c r="VRQ59" s="144"/>
      <c r="VRR59" s="144"/>
      <c r="VRS59" s="144"/>
      <c r="VRT59" s="144"/>
      <c r="VRU59" s="144"/>
      <c r="VRV59" s="144"/>
      <c r="VRW59" s="144"/>
      <c r="VRX59" s="144"/>
      <c r="VRY59" s="144"/>
      <c r="VRZ59" s="144"/>
      <c r="VSA59" s="144"/>
      <c r="VSB59" s="144"/>
      <c r="VSC59" s="144"/>
      <c r="VSD59" s="144"/>
      <c r="VSE59" s="144"/>
      <c r="VSF59" s="144"/>
      <c r="VSG59" s="144"/>
      <c r="VSH59" s="144"/>
      <c r="VSI59" s="144"/>
      <c r="VSJ59" s="144"/>
      <c r="VSK59" s="144"/>
      <c r="VSL59" s="144"/>
      <c r="VSM59" s="144"/>
      <c r="VSN59" s="144"/>
      <c r="VSO59" s="144"/>
      <c r="VSP59" s="144"/>
      <c r="VSQ59" s="144"/>
      <c r="VSR59" s="144"/>
      <c r="VSS59" s="144"/>
      <c r="VST59" s="144"/>
      <c r="VSU59" s="144"/>
      <c r="VSV59" s="144"/>
      <c r="VSW59" s="144"/>
      <c r="VSX59" s="144"/>
      <c r="VSY59" s="144"/>
      <c r="VSZ59" s="144"/>
      <c r="VTA59" s="144"/>
      <c r="VTB59" s="144"/>
      <c r="VTC59" s="144"/>
      <c r="VTD59" s="144"/>
      <c r="VTE59" s="144"/>
      <c r="VTF59" s="144"/>
      <c r="VTG59" s="144"/>
      <c r="VTH59" s="144"/>
      <c r="VTI59" s="144"/>
      <c r="VTJ59" s="144"/>
      <c r="VTK59" s="144"/>
      <c r="VTL59" s="144"/>
      <c r="VTM59" s="144"/>
      <c r="VTN59" s="144"/>
      <c r="VTO59" s="144"/>
      <c r="VTP59" s="144"/>
      <c r="VTQ59" s="144"/>
      <c r="VTR59" s="144"/>
      <c r="VTS59" s="144"/>
      <c r="VTT59" s="144"/>
      <c r="VTU59" s="144"/>
      <c r="VTV59" s="144"/>
      <c r="VTW59" s="144"/>
      <c r="VTX59" s="144"/>
      <c r="VTY59" s="144"/>
      <c r="VTZ59" s="144"/>
      <c r="VUA59" s="144"/>
      <c r="VUB59" s="144"/>
      <c r="VUC59" s="144"/>
      <c r="VUD59" s="144"/>
      <c r="VUE59" s="144"/>
      <c r="VUF59" s="144"/>
      <c r="VUG59" s="144"/>
      <c r="VUH59" s="144"/>
      <c r="VUI59" s="144"/>
      <c r="VUJ59" s="144"/>
      <c r="VUK59" s="144"/>
      <c r="VUL59" s="144"/>
      <c r="VUM59" s="144"/>
      <c r="VUN59" s="144"/>
      <c r="VUO59" s="144"/>
      <c r="VUP59" s="144"/>
      <c r="VUQ59" s="144"/>
      <c r="VUR59" s="144"/>
      <c r="VUS59" s="144"/>
      <c r="VUT59" s="144"/>
      <c r="VUU59" s="144"/>
      <c r="VUV59" s="144"/>
      <c r="VUW59" s="144"/>
      <c r="VUX59" s="144"/>
      <c r="VUY59" s="144"/>
      <c r="VUZ59" s="144"/>
      <c r="VVA59" s="144"/>
      <c r="VVB59" s="144"/>
      <c r="VVC59" s="144"/>
      <c r="VVD59" s="144"/>
      <c r="VVE59" s="144"/>
      <c r="VVF59" s="144"/>
      <c r="VVG59" s="144"/>
      <c r="VVH59" s="144"/>
      <c r="VVI59" s="144"/>
      <c r="VVJ59" s="144"/>
      <c r="VVK59" s="144"/>
      <c r="VVL59" s="144"/>
      <c r="VVM59" s="144"/>
      <c r="VVN59" s="144"/>
      <c r="VVO59" s="144"/>
      <c r="VVP59" s="144"/>
      <c r="VVQ59" s="144"/>
      <c r="VVR59" s="144"/>
      <c r="VVS59" s="144"/>
      <c r="VVT59" s="144"/>
      <c r="VVU59" s="144"/>
      <c r="VVV59" s="144"/>
      <c r="VVW59" s="144"/>
      <c r="VVX59" s="144"/>
      <c r="VVY59" s="144"/>
      <c r="VVZ59" s="144"/>
      <c r="VWA59" s="144"/>
      <c r="VWB59" s="144"/>
      <c r="VWC59" s="144"/>
      <c r="VWD59" s="144"/>
      <c r="VWE59" s="144"/>
      <c r="VWF59" s="144"/>
      <c r="VWG59" s="144"/>
      <c r="VWH59" s="144"/>
      <c r="VWI59" s="144"/>
      <c r="VWJ59" s="144"/>
      <c r="VWK59" s="144"/>
      <c r="VWL59" s="144"/>
      <c r="VWM59" s="144"/>
      <c r="VWN59" s="144"/>
      <c r="VWO59" s="144"/>
      <c r="VWP59" s="144"/>
      <c r="VWQ59" s="144"/>
      <c r="VWR59" s="144"/>
      <c r="VWS59" s="144"/>
      <c r="VWT59" s="144"/>
      <c r="VWU59" s="144"/>
      <c r="VWV59" s="144"/>
      <c r="VWW59" s="144"/>
      <c r="VWX59" s="144"/>
      <c r="VWY59" s="144"/>
      <c r="VWZ59" s="144"/>
      <c r="VXA59" s="144"/>
      <c r="VXB59" s="144"/>
      <c r="VXC59" s="144"/>
      <c r="VXD59" s="144"/>
      <c r="VXE59" s="144"/>
      <c r="VXF59" s="144"/>
      <c r="VXG59" s="144"/>
      <c r="VXH59" s="144"/>
      <c r="VXI59" s="144"/>
      <c r="VXJ59" s="144"/>
      <c r="VXK59" s="144"/>
      <c r="VXL59" s="144"/>
      <c r="VXM59" s="144"/>
      <c r="VXN59" s="144"/>
      <c r="VXO59" s="144"/>
      <c r="VXP59" s="144"/>
      <c r="VXQ59" s="144"/>
      <c r="VXR59" s="144"/>
      <c r="VXS59" s="144"/>
      <c r="VXT59" s="144"/>
      <c r="VXU59" s="144"/>
      <c r="VXV59" s="144"/>
      <c r="VXW59" s="144"/>
      <c r="VXX59" s="144"/>
      <c r="VXY59" s="144"/>
      <c r="VXZ59" s="144"/>
      <c r="VYA59" s="144"/>
      <c r="VYB59" s="144"/>
      <c r="VYC59" s="144"/>
      <c r="VYD59" s="144"/>
      <c r="VYE59" s="144"/>
      <c r="VYF59" s="144"/>
      <c r="VYG59" s="144"/>
      <c r="VYH59" s="144"/>
      <c r="VYI59" s="144"/>
      <c r="VYJ59" s="144"/>
      <c r="VYK59" s="144"/>
      <c r="VYL59" s="144"/>
      <c r="VYM59" s="144"/>
      <c r="VYN59" s="144"/>
      <c r="VYO59" s="144"/>
      <c r="VYP59" s="144"/>
      <c r="VYQ59" s="144"/>
      <c r="VYR59" s="144"/>
      <c r="VYS59" s="144"/>
      <c r="VYT59" s="144"/>
      <c r="VYU59" s="144"/>
      <c r="VYV59" s="144"/>
      <c r="VYW59" s="144"/>
      <c r="VYX59" s="144"/>
      <c r="VYY59" s="144"/>
      <c r="VYZ59" s="144"/>
      <c r="VZA59" s="144"/>
      <c r="VZB59" s="144"/>
      <c r="VZC59" s="144"/>
      <c r="VZD59" s="144"/>
      <c r="VZE59" s="144"/>
      <c r="VZF59" s="144"/>
      <c r="VZG59" s="144"/>
      <c r="VZH59" s="144"/>
      <c r="VZI59" s="144"/>
      <c r="VZJ59" s="144"/>
      <c r="VZK59" s="144"/>
      <c r="VZL59" s="144"/>
      <c r="VZM59" s="144"/>
      <c r="VZN59" s="144"/>
      <c r="VZO59" s="144"/>
      <c r="VZP59" s="144"/>
      <c r="VZQ59" s="144"/>
      <c r="VZR59" s="144"/>
      <c r="VZS59" s="144"/>
      <c r="VZT59" s="144"/>
      <c r="VZU59" s="144"/>
      <c r="VZV59" s="144"/>
      <c r="VZW59" s="144"/>
      <c r="VZX59" s="144"/>
      <c r="VZY59" s="144"/>
      <c r="VZZ59" s="144"/>
      <c r="WAA59" s="144"/>
      <c r="WAB59" s="144"/>
      <c r="WAC59" s="144"/>
      <c r="WAD59" s="144"/>
      <c r="WAE59" s="144"/>
      <c r="WAF59" s="144"/>
      <c r="WAG59" s="144"/>
      <c r="WAH59" s="144"/>
      <c r="WAI59" s="144"/>
      <c r="WAJ59" s="144"/>
      <c r="WAK59" s="144"/>
      <c r="WAL59" s="144"/>
      <c r="WAM59" s="144"/>
      <c r="WAN59" s="144"/>
      <c r="WAO59" s="144"/>
      <c r="WAP59" s="144"/>
      <c r="WAQ59" s="144"/>
      <c r="WAR59" s="144"/>
      <c r="WAS59" s="144"/>
      <c r="WAT59" s="144"/>
      <c r="WAU59" s="144"/>
      <c r="WAV59" s="144"/>
      <c r="WAW59" s="144"/>
      <c r="WAX59" s="144"/>
      <c r="WAY59" s="144"/>
      <c r="WAZ59" s="144"/>
      <c r="WBA59" s="144"/>
      <c r="WBB59" s="144"/>
      <c r="WBC59" s="144"/>
      <c r="WBD59" s="144"/>
      <c r="WBE59" s="144"/>
      <c r="WBF59" s="144"/>
      <c r="WBG59" s="144"/>
      <c r="WBH59" s="144"/>
      <c r="WBI59" s="144"/>
      <c r="WBJ59" s="144"/>
      <c r="WBK59" s="144"/>
      <c r="WBL59" s="144"/>
      <c r="WBM59" s="144"/>
      <c r="WBN59" s="144"/>
      <c r="WBO59" s="144"/>
      <c r="WBP59" s="144"/>
      <c r="WBQ59" s="144"/>
      <c r="WBR59" s="144"/>
      <c r="WBS59" s="144"/>
      <c r="WBT59" s="144"/>
      <c r="WBU59" s="144"/>
      <c r="WBV59" s="144"/>
      <c r="WBW59" s="144"/>
      <c r="WBX59" s="144"/>
      <c r="WBY59" s="144"/>
      <c r="WBZ59" s="144"/>
      <c r="WCA59" s="144"/>
      <c r="WCB59" s="144"/>
      <c r="WCC59" s="144"/>
      <c r="WCD59" s="144"/>
      <c r="WCE59" s="144"/>
      <c r="WCF59" s="144"/>
      <c r="WCG59" s="144"/>
      <c r="WCH59" s="144"/>
      <c r="WCI59" s="144"/>
      <c r="WCJ59" s="144"/>
      <c r="WCK59" s="144"/>
      <c r="WCL59" s="144"/>
      <c r="WCM59" s="144"/>
      <c r="WCN59" s="144"/>
      <c r="WCO59" s="144"/>
      <c r="WCP59" s="144"/>
      <c r="WCQ59" s="144"/>
      <c r="WCR59" s="144"/>
      <c r="WCS59" s="144"/>
      <c r="WCT59" s="144"/>
      <c r="WCU59" s="144"/>
      <c r="WCV59" s="144"/>
      <c r="WCW59" s="144"/>
      <c r="WCX59" s="144"/>
      <c r="WCY59" s="144"/>
      <c r="WCZ59" s="144"/>
      <c r="WDA59" s="144"/>
      <c r="WDB59" s="144"/>
      <c r="WDC59" s="144"/>
      <c r="WDD59" s="144"/>
      <c r="WDE59" s="144"/>
      <c r="WDF59" s="144"/>
      <c r="WDG59" s="144"/>
      <c r="WDH59" s="144"/>
      <c r="WDI59" s="144"/>
      <c r="WDJ59" s="144"/>
      <c r="WDK59" s="144"/>
      <c r="WDL59" s="144"/>
      <c r="WDM59" s="144"/>
      <c r="WDN59" s="144"/>
      <c r="WDO59" s="144"/>
      <c r="WDP59" s="144"/>
      <c r="WDQ59" s="144"/>
      <c r="WDR59" s="144"/>
      <c r="WDS59" s="144"/>
      <c r="WDT59" s="144"/>
      <c r="WDU59" s="144"/>
      <c r="WDV59" s="144"/>
      <c r="WDW59" s="144"/>
      <c r="WDX59" s="144"/>
      <c r="WDY59" s="144"/>
      <c r="WDZ59" s="144"/>
      <c r="WEA59" s="144"/>
      <c r="WEB59" s="144"/>
      <c r="WEC59" s="144"/>
      <c r="WED59" s="144"/>
      <c r="WEE59" s="144"/>
      <c r="WEF59" s="144"/>
      <c r="WEG59" s="144"/>
      <c r="WEH59" s="144"/>
      <c r="WEI59" s="144"/>
      <c r="WEJ59" s="144"/>
      <c r="WEK59" s="144"/>
      <c r="WEL59" s="144"/>
      <c r="WEM59" s="144"/>
      <c r="WEN59" s="144"/>
      <c r="WEO59" s="144"/>
      <c r="WEP59" s="144"/>
      <c r="WEQ59" s="144"/>
      <c r="WER59" s="144"/>
      <c r="WES59" s="144"/>
      <c r="WET59" s="144"/>
      <c r="WEU59" s="144"/>
      <c r="WEV59" s="144"/>
      <c r="WEW59" s="144"/>
      <c r="WEX59" s="144"/>
      <c r="WEY59" s="144"/>
      <c r="WEZ59" s="144"/>
      <c r="WFA59" s="144"/>
      <c r="WFB59" s="144"/>
      <c r="WFC59" s="144"/>
      <c r="WFD59" s="144"/>
      <c r="WFE59" s="144"/>
      <c r="WFF59" s="144"/>
      <c r="WFG59" s="144"/>
      <c r="WFH59" s="144"/>
      <c r="WFI59" s="144"/>
      <c r="WFJ59" s="144"/>
      <c r="WFK59" s="144"/>
      <c r="WFL59" s="144"/>
      <c r="WFM59" s="144"/>
      <c r="WFN59" s="144"/>
      <c r="WFO59" s="144"/>
      <c r="WFP59" s="144"/>
      <c r="WFQ59" s="144"/>
      <c r="WFR59" s="144"/>
      <c r="WFS59" s="144"/>
      <c r="WFT59" s="144"/>
      <c r="WFU59" s="144"/>
      <c r="WFV59" s="144"/>
      <c r="WFW59" s="144"/>
      <c r="WFX59" s="144"/>
      <c r="WFY59" s="144"/>
      <c r="WFZ59" s="144"/>
      <c r="WGA59" s="144"/>
      <c r="WGB59" s="144"/>
      <c r="WGC59" s="144"/>
      <c r="WGD59" s="144"/>
      <c r="WGE59" s="144"/>
      <c r="WGF59" s="144"/>
      <c r="WGG59" s="144"/>
      <c r="WGH59" s="144"/>
      <c r="WGI59" s="144"/>
      <c r="WGJ59" s="144"/>
      <c r="WGK59" s="144"/>
      <c r="WGL59" s="144"/>
      <c r="WGM59" s="144"/>
      <c r="WGN59" s="144"/>
      <c r="WGO59" s="144"/>
      <c r="WGP59" s="144"/>
      <c r="WGQ59" s="144"/>
      <c r="WGR59" s="144"/>
      <c r="WGS59" s="144"/>
      <c r="WGT59" s="144"/>
      <c r="WGU59" s="144"/>
      <c r="WGV59" s="144"/>
      <c r="WGW59" s="144"/>
      <c r="WGX59" s="144"/>
      <c r="WGY59" s="144"/>
      <c r="WGZ59" s="144"/>
      <c r="WHA59" s="144"/>
      <c r="WHB59" s="144"/>
      <c r="WHC59" s="144"/>
      <c r="WHD59" s="144"/>
      <c r="WHE59" s="144"/>
      <c r="WHF59" s="144"/>
      <c r="WHG59" s="144"/>
      <c r="WHH59" s="144"/>
      <c r="WHI59" s="144"/>
      <c r="WHJ59" s="144"/>
      <c r="WHK59" s="144"/>
      <c r="WHL59" s="144"/>
      <c r="WHM59" s="144"/>
      <c r="WHN59" s="144"/>
      <c r="WHO59" s="144"/>
      <c r="WHP59" s="144"/>
      <c r="WHQ59" s="144"/>
      <c r="WHR59" s="144"/>
      <c r="WHS59" s="144"/>
      <c r="WHT59" s="144"/>
      <c r="WHU59" s="144"/>
      <c r="WHV59" s="144"/>
      <c r="WHW59" s="144"/>
      <c r="WHX59" s="144"/>
      <c r="WHY59" s="144"/>
      <c r="WHZ59" s="144"/>
      <c r="WIA59" s="144"/>
      <c r="WIB59" s="144"/>
      <c r="WIC59" s="144"/>
      <c r="WID59" s="144"/>
      <c r="WIE59" s="144"/>
      <c r="WIF59" s="144"/>
      <c r="WIG59" s="144"/>
      <c r="WIH59" s="144"/>
      <c r="WII59" s="144"/>
      <c r="WIJ59" s="144"/>
      <c r="WIK59" s="144"/>
      <c r="WIL59" s="144"/>
      <c r="WIM59" s="144"/>
      <c r="WIN59" s="144"/>
      <c r="WIO59" s="144"/>
      <c r="WIP59" s="144"/>
      <c r="WIQ59" s="144"/>
      <c r="WIR59" s="144"/>
      <c r="WIS59" s="144"/>
      <c r="WIT59" s="144"/>
      <c r="WIU59" s="144"/>
      <c r="WIV59" s="144"/>
      <c r="WIW59" s="144"/>
      <c r="WIX59" s="144"/>
      <c r="WIY59" s="144"/>
      <c r="WIZ59" s="144"/>
      <c r="WJA59" s="144"/>
      <c r="WJB59" s="144"/>
      <c r="WJC59" s="144"/>
      <c r="WJD59" s="144"/>
      <c r="WJE59" s="144"/>
      <c r="WJF59" s="144"/>
      <c r="WJG59" s="144"/>
      <c r="WJH59" s="144"/>
      <c r="WJI59" s="144"/>
      <c r="WJJ59" s="144"/>
      <c r="WJK59" s="144"/>
      <c r="WJL59" s="144"/>
      <c r="WJM59" s="144"/>
      <c r="WJN59" s="144"/>
      <c r="WJO59" s="144"/>
      <c r="WJP59" s="144"/>
      <c r="WJQ59" s="144"/>
      <c r="WJR59" s="144"/>
      <c r="WJS59" s="144"/>
      <c r="WJT59" s="144"/>
      <c r="WJU59" s="144"/>
      <c r="WJV59" s="144"/>
      <c r="WJW59" s="144"/>
      <c r="WJX59" s="144"/>
      <c r="WJY59" s="144"/>
      <c r="WJZ59" s="144"/>
      <c r="WKA59" s="144"/>
      <c r="WKB59" s="144"/>
      <c r="WKC59" s="144"/>
      <c r="WKD59" s="144"/>
      <c r="WKE59" s="144"/>
      <c r="WKF59" s="144"/>
      <c r="WKG59" s="144"/>
      <c r="WKH59" s="144"/>
      <c r="WKI59" s="144"/>
      <c r="WKJ59" s="144"/>
      <c r="WKK59" s="144"/>
      <c r="WKL59" s="144"/>
      <c r="WKM59" s="144"/>
      <c r="WKN59" s="144"/>
      <c r="WKO59" s="144"/>
      <c r="WKP59" s="144"/>
      <c r="WKQ59" s="144"/>
      <c r="WKR59" s="144"/>
      <c r="WKS59" s="144"/>
      <c r="WKT59" s="144"/>
      <c r="WKU59" s="144"/>
      <c r="WKV59" s="144"/>
      <c r="WKW59" s="144"/>
      <c r="WKX59" s="144"/>
      <c r="WKY59" s="144"/>
      <c r="WKZ59" s="144"/>
      <c r="WLA59" s="144"/>
      <c r="WLB59" s="144"/>
      <c r="WLC59" s="144"/>
      <c r="WLD59" s="144"/>
      <c r="WLE59" s="144"/>
      <c r="WLF59" s="144"/>
      <c r="WLG59" s="144"/>
      <c r="WLH59" s="144"/>
      <c r="WLI59" s="144"/>
      <c r="WLJ59" s="144"/>
      <c r="WLK59" s="144"/>
      <c r="WLL59" s="144"/>
      <c r="WLM59" s="144"/>
      <c r="WLN59" s="144"/>
      <c r="WLO59" s="144"/>
      <c r="WLP59" s="144"/>
      <c r="WLQ59" s="144"/>
      <c r="WLR59" s="144"/>
      <c r="WLS59" s="144"/>
      <c r="WLT59" s="144"/>
      <c r="WLU59" s="144"/>
      <c r="WLV59" s="144"/>
      <c r="WLW59" s="144"/>
      <c r="WLX59" s="144"/>
      <c r="WLY59" s="144"/>
      <c r="WLZ59" s="144"/>
      <c r="WMA59" s="144"/>
      <c r="WMB59" s="144"/>
      <c r="WMC59" s="144"/>
      <c r="WMD59" s="144"/>
      <c r="WME59" s="144"/>
      <c r="WMF59" s="144"/>
      <c r="WMG59" s="144"/>
      <c r="WMH59" s="144"/>
      <c r="WMI59" s="144"/>
      <c r="WMJ59" s="144"/>
      <c r="WMK59" s="144"/>
      <c r="WML59" s="144"/>
      <c r="WMM59" s="144"/>
      <c r="WMN59" s="144"/>
      <c r="WMO59" s="144"/>
      <c r="WMP59" s="144"/>
      <c r="WMQ59" s="144"/>
      <c r="WMR59" s="144"/>
      <c r="WMS59" s="144"/>
      <c r="WMT59" s="144"/>
      <c r="WMU59" s="144"/>
      <c r="WMV59" s="144"/>
      <c r="WMW59" s="144"/>
      <c r="WMX59" s="144"/>
      <c r="WMY59" s="144"/>
      <c r="WMZ59" s="144"/>
      <c r="WNA59" s="144"/>
      <c r="WNB59" s="144"/>
      <c r="WNC59" s="144"/>
      <c r="WND59" s="144"/>
      <c r="WNE59" s="144"/>
      <c r="WNF59" s="144"/>
      <c r="WNG59" s="144"/>
      <c r="WNH59" s="144"/>
      <c r="WNI59" s="144"/>
      <c r="WNJ59" s="144"/>
      <c r="WNK59" s="144"/>
      <c r="WNL59" s="144"/>
      <c r="WNM59" s="144"/>
      <c r="WNN59" s="144"/>
      <c r="WNO59" s="144"/>
      <c r="WNP59" s="144"/>
      <c r="WNQ59" s="144"/>
      <c r="WNR59" s="144"/>
      <c r="WNS59" s="144"/>
      <c r="WNT59" s="144"/>
      <c r="WNU59" s="144"/>
      <c r="WNV59" s="144"/>
      <c r="WNW59" s="144"/>
      <c r="WNX59" s="144"/>
      <c r="WNY59" s="144"/>
      <c r="WNZ59" s="144"/>
      <c r="WOA59" s="144"/>
      <c r="WOB59" s="144"/>
      <c r="WOC59" s="144"/>
      <c r="WOD59" s="144"/>
      <c r="WOE59" s="144"/>
      <c r="WOF59" s="144"/>
      <c r="WOG59" s="144"/>
      <c r="WOH59" s="144"/>
      <c r="WOI59" s="144"/>
      <c r="WOJ59" s="144"/>
      <c r="WOK59" s="144"/>
      <c r="WOL59" s="144"/>
      <c r="WOM59" s="144"/>
      <c r="WON59" s="144"/>
      <c r="WOO59" s="144"/>
      <c r="WOP59" s="144"/>
      <c r="WOQ59" s="144"/>
      <c r="WOR59" s="144"/>
      <c r="WOS59" s="144"/>
      <c r="WOT59" s="144"/>
      <c r="WOU59" s="144"/>
      <c r="WOV59" s="144"/>
      <c r="WOW59" s="144"/>
      <c r="WOX59" s="144"/>
      <c r="WOY59" s="144"/>
      <c r="WOZ59" s="144"/>
      <c r="WPA59" s="144"/>
      <c r="WPB59" s="144"/>
      <c r="WPC59" s="144"/>
      <c r="WPD59" s="144"/>
      <c r="WPE59" s="144"/>
      <c r="WPF59" s="144"/>
      <c r="WPG59" s="144"/>
      <c r="WPH59" s="144"/>
      <c r="WPI59" s="144"/>
      <c r="WPJ59" s="144"/>
      <c r="WPK59" s="144"/>
      <c r="WPL59" s="144"/>
      <c r="WPM59" s="144"/>
      <c r="WPN59" s="144"/>
      <c r="WPO59" s="144"/>
      <c r="WPP59" s="144"/>
      <c r="WPQ59" s="144"/>
      <c r="WPR59" s="144"/>
      <c r="WPS59" s="144"/>
      <c r="WPT59" s="144"/>
      <c r="WPU59" s="144"/>
      <c r="WPV59" s="144"/>
      <c r="WPW59" s="144"/>
      <c r="WPX59" s="144"/>
      <c r="WPY59" s="144"/>
      <c r="WPZ59" s="144"/>
      <c r="WQA59" s="144"/>
      <c r="WQB59" s="144"/>
      <c r="WQC59" s="144"/>
      <c r="WQD59" s="144"/>
      <c r="WQE59" s="144"/>
      <c r="WQF59" s="144"/>
      <c r="WQG59" s="144"/>
      <c r="WQH59" s="144"/>
      <c r="WQI59" s="144"/>
      <c r="WQJ59" s="144"/>
      <c r="WQK59" s="144"/>
      <c r="WQL59" s="144"/>
      <c r="WQM59" s="144"/>
      <c r="WQN59" s="144"/>
      <c r="WQO59" s="144"/>
      <c r="WQP59" s="144"/>
      <c r="WQQ59" s="144"/>
      <c r="WQR59" s="144"/>
      <c r="WQS59" s="144"/>
      <c r="WQT59" s="144"/>
      <c r="WQU59" s="144"/>
      <c r="WQV59" s="144"/>
      <c r="WQW59" s="144"/>
      <c r="WQX59" s="144"/>
      <c r="WQY59" s="144"/>
      <c r="WQZ59" s="144"/>
      <c r="WRA59" s="144"/>
      <c r="WRB59" s="144"/>
      <c r="WRC59" s="144"/>
      <c r="WRD59" s="144"/>
      <c r="WRE59" s="144"/>
      <c r="WRF59" s="144"/>
      <c r="WRG59" s="144"/>
      <c r="WRH59" s="144"/>
      <c r="WRI59" s="144"/>
      <c r="WRJ59" s="144"/>
      <c r="WRK59" s="144"/>
      <c r="WRL59" s="144"/>
      <c r="WRM59" s="144"/>
      <c r="WRN59" s="144"/>
      <c r="WRO59" s="144"/>
      <c r="WRP59" s="144"/>
      <c r="WRQ59" s="144"/>
      <c r="WRR59" s="144"/>
      <c r="WRS59" s="144"/>
      <c r="WRT59" s="144"/>
      <c r="WRU59" s="144"/>
      <c r="WRV59" s="144"/>
      <c r="WRW59" s="144"/>
      <c r="WRX59" s="144"/>
      <c r="WRY59" s="144"/>
      <c r="WRZ59" s="144"/>
      <c r="WSA59" s="144"/>
      <c r="WSB59" s="144"/>
      <c r="WSC59" s="144"/>
      <c r="WSD59" s="144"/>
      <c r="WSE59" s="144"/>
      <c r="WSF59" s="144"/>
      <c r="WSG59" s="144"/>
      <c r="WSH59" s="144"/>
      <c r="WSI59" s="144"/>
      <c r="WSJ59" s="144"/>
      <c r="WSK59" s="144"/>
      <c r="WSL59" s="144"/>
      <c r="WSM59" s="144"/>
      <c r="WSN59" s="144"/>
      <c r="WSO59" s="144"/>
      <c r="WSP59" s="144"/>
      <c r="WSQ59" s="144"/>
      <c r="WSR59" s="144"/>
      <c r="WSS59" s="144"/>
      <c r="WST59" s="144"/>
      <c r="WSU59" s="144"/>
      <c r="WSV59" s="144"/>
      <c r="WSW59" s="144"/>
      <c r="WSX59" s="144"/>
      <c r="WSY59" s="144"/>
      <c r="WSZ59" s="144"/>
      <c r="WTA59" s="144"/>
      <c r="WTB59" s="144"/>
      <c r="WTC59" s="144"/>
      <c r="WTD59" s="144"/>
      <c r="WTE59" s="144"/>
      <c r="WTF59" s="144"/>
      <c r="WTG59" s="144"/>
      <c r="WTH59" s="144"/>
      <c r="WTI59" s="144"/>
      <c r="WTJ59" s="144"/>
      <c r="WTK59" s="144"/>
      <c r="WTL59" s="144"/>
      <c r="WTM59" s="144"/>
      <c r="WTN59" s="144"/>
      <c r="WTO59" s="144"/>
      <c r="WTP59" s="144"/>
      <c r="WTQ59" s="144"/>
      <c r="WTR59" s="144"/>
      <c r="WTS59" s="144"/>
      <c r="WTT59" s="144"/>
      <c r="WTU59" s="144"/>
      <c r="WTV59" s="144"/>
      <c r="WTW59" s="144"/>
      <c r="WTX59" s="144"/>
      <c r="WTY59" s="144"/>
      <c r="WTZ59" s="144"/>
      <c r="WUA59" s="144"/>
      <c r="WUB59" s="144"/>
      <c r="WUC59" s="144"/>
      <c r="WUD59" s="144"/>
      <c r="WUE59" s="144"/>
      <c r="WUF59" s="144"/>
      <c r="WUG59" s="144"/>
      <c r="WUH59" s="144"/>
      <c r="WUI59" s="144"/>
      <c r="WUJ59" s="144"/>
      <c r="WUK59" s="144"/>
      <c r="WUL59" s="144"/>
      <c r="WUM59" s="144"/>
      <c r="WUN59" s="144"/>
      <c r="WUO59" s="144"/>
      <c r="WUP59" s="144"/>
      <c r="WUQ59" s="144"/>
      <c r="WUR59" s="144"/>
      <c r="WUS59" s="144"/>
      <c r="WUT59" s="144"/>
      <c r="WUU59" s="144"/>
      <c r="WUV59" s="144"/>
      <c r="WUW59" s="144"/>
      <c r="WUX59" s="144"/>
      <c r="WUY59" s="144"/>
      <c r="WUZ59" s="144"/>
      <c r="WVA59" s="144"/>
      <c r="WVB59" s="144"/>
      <c r="WVC59" s="144"/>
      <c r="WVD59" s="144"/>
      <c r="WVE59" s="144"/>
      <c r="WVF59" s="144"/>
      <c r="WVG59" s="144"/>
      <c r="WVH59" s="144"/>
      <c r="WVI59" s="144"/>
      <c r="WVJ59" s="144"/>
      <c r="WVK59" s="144"/>
      <c r="WVL59" s="144"/>
      <c r="WVM59" s="144"/>
      <c r="WVN59" s="144"/>
      <c r="WVO59" s="144"/>
      <c r="WVP59" s="144"/>
      <c r="WVQ59" s="144"/>
      <c r="WVR59" s="144"/>
      <c r="WVS59" s="144"/>
      <c r="WVT59" s="144"/>
      <c r="WVU59" s="144"/>
      <c r="WVV59" s="144"/>
      <c r="WVW59" s="144"/>
      <c r="WVX59" s="144"/>
      <c r="WVY59" s="144"/>
      <c r="WVZ59" s="144"/>
      <c r="WWA59" s="144"/>
      <c r="WWB59" s="144"/>
      <c r="WWC59" s="144"/>
      <c r="WWD59" s="144"/>
      <c r="WWE59" s="144"/>
      <c r="WWF59" s="144"/>
      <c r="WWG59" s="144"/>
      <c r="WWH59" s="144"/>
      <c r="WWI59" s="144"/>
      <c r="WWJ59" s="144"/>
      <c r="WWK59" s="144"/>
      <c r="WWL59" s="144"/>
      <c r="WWM59" s="144"/>
      <c r="WWN59" s="144"/>
      <c r="WWO59" s="144"/>
      <c r="WWP59" s="144"/>
      <c r="WWQ59" s="144"/>
      <c r="WWR59" s="144"/>
      <c r="WWS59" s="144"/>
      <c r="WWT59" s="144"/>
      <c r="WWU59" s="144"/>
      <c r="WWV59" s="144"/>
      <c r="WWW59" s="144"/>
      <c r="WWX59" s="144"/>
      <c r="WWY59" s="144"/>
      <c r="WWZ59" s="144"/>
      <c r="WXA59" s="144"/>
      <c r="WXB59" s="144"/>
      <c r="WXC59" s="144"/>
      <c r="WXD59" s="144"/>
      <c r="WXE59" s="144"/>
      <c r="WXF59" s="144"/>
      <c r="WXG59" s="144"/>
      <c r="WXH59" s="144"/>
      <c r="WXI59" s="144"/>
      <c r="WXJ59" s="144"/>
      <c r="WXK59" s="144"/>
      <c r="WXL59" s="144"/>
      <c r="WXM59" s="144"/>
      <c r="WXN59" s="144"/>
      <c r="WXO59" s="144"/>
      <c r="WXP59" s="144"/>
      <c r="WXQ59" s="144"/>
      <c r="WXR59" s="144"/>
      <c r="WXS59" s="144"/>
      <c r="WXT59" s="144"/>
      <c r="WXU59" s="144"/>
      <c r="WXV59" s="144"/>
      <c r="WXW59" s="144"/>
      <c r="WXX59" s="144"/>
      <c r="WXY59" s="144"/>
      <c r="WXZ59" s="144"/>
      <c r="WYA59" s="144"/>
      <c r="WYB59" s="144"/>
      <c r="WYC59" s="144"/>
      <c r="WYD59" s="144"/>
      <c r="WYE59" s="144"/>
      <c r="WYF59" s="144"/>
      <c r="WYG59" s="144"/>
      <c r="WYH59" s="144"/>
      <c r="WYI59" s="144"/>
      <c r="WYJ59" s="144"/>
      <c r="WYK59" s="144"/>
      <c r="WYL59" s="144"/>
      <c r="WYM59" s="144"/>
      <c r="WYN59" s="144"/>
      <c r="WYO59" s="144"/>
      <c r="WYP59" s="144"/>
      <c r="WYQ59" s="144"/>
      <c r="WYR59" s="144"/>
      <c r="WYS59" s="144"/>
      <c r="WYT59" s="144"/>
      <c r="WYU59" s="144"/>
      <c r="WYV59" s="144"/>
      <c r="WYW59" s="144"/>
      <c r="WYX59" s="144"/>
      <c r="WYY59" s="144"/>
      <c r="WYZ59" s="144"/>
      <c r="WZA59" s="144"/>
      <c r="WZB59" s="144"/>
      <c r="WZC59" s="144"/>
      <c r="WZD59" s="144"/>
      <c r="WZE59" s="144"/>
      <c r="WZF59" s="144"/>
      <c r="WZG59" s="144"/>
      <c r="WZH59" s="144"/>
      <c r="WZI59" s="144"/>
      <c r="WZJ59" s="144"/>
      <c r="WZK59" s="144"/>
      <c r="WZL59" s="144"/>
      <c r="WZM59" s="144"/>
      <c r="WZN59" s="144"/>
      <c r="WZO59" s="144"/>
      <c r="WZP59" s="144"/>
      <c r="WZQ59" s="144"/>
      <c r="WZR59" s="144"/>
      <c r="WZS59" s="144"/>
      <c r="WZT59" s="144"/>
      <c r="WZU59" s="144"/>
      <c r="WZV59" s="144"/>
      <c r="WZW59" s="144"/>
      <c r="WZX59" s="144"/>
      <c r="WZY59" s="144"/>
      <c r="WZZ59" s="144"/>
      <c r="XAA59" s="144"/>
      <c r="XAB59" s="144"/>
      <c r="XAC59" s="144"/>
      <c r="XAD59" s="144"/>
      <c r="XAE59" s="144"/>
      <c r="XAF59" s="144"/>
      <c r="XAG59" s="144"/>
      <c r="XAH59" s="144"/>
      <c r="XAI59" s="144"/>
      <c r="XAJ59" s="144"/>
      <c r="XAK59" s="144"/>
      <c r="XAL59" s="144"/>
      <c r="XAM59" s="144"/>
      <c r="XAN59" s="144"/>
      <c r="XAO59" s="144"/>
      <c r="XAP59" s="144"/>
      <c r="XAQ59" s="144"/>
      <c r="XAR59" s="144"/>
      <c r="XAS59" s="144"/>
      <c r="XAT59" s="144"/>
      <c r="XAU59" s="144"/>
      <c r="XAV59" s="144"/>
      <c r="XAW59" s="144"/>
      <c r="XAX59" s="144"/>
      <c r="XAY59" s="144"/>
      <c r="XAZ59" s="144"/>
      <c r="XBA59" s="144"/>
      <c r="XBB59" s="144"/>
      <c r="XBC59" s="144"/>
      <c r="XBD59" s="144"/>
      <c r="XBE59" s="144"/>
      <c r="XBF59" s="144"/>
      <c r="XBG59" s="144"/>
      <c r="XBH59" s="144"/>
      <c r="XBI59" s="144"/>
      <c r="XBJ59" s="144"/>
      <c r="XBK59" s="144"/>
      <c r="XBL59" s="144"/>
      <c r="XBM59" s="144"/>
      <c r="XBN59" s="144"/>
      <c r="XBO59" s="144"/>
      <c r="XBP59" s="144"/>
      <c r="XBQ59" s="144"/>
      <c r="XBR59" s="144"/>
      <c r="XBS59" s="144"/>
      <c r="XBT59" s="144"/>
      <c r="XBU59" s="144"/>
      <c r="XBV59" s="144"/>
      <c r="XBW59" s="144"/>
      <c r="XBX59" s="144"/>
      <c r="XBY59" s="144"/>
      <c r="XBZ59" s="144"/>
      <c r="XCA59" s="144"/>
      <c r="XCB59" s="144"/>
      <c r="XCC59" s="144"/>
      <c r="XCD59" s="144"/>
      <c r="XCE59" s="144"/>
      <c r="XCF59" s="144"/>
      <c r="XCG59" s="144"/>
      <c r="XCH59" s="144"/>
      <c r="XCI59" s="144"/>
      <c r="XCJ59" s="144"/>
      <c r="XCK59" s="144"/>
      <c r="XCL59" s="144"/>
      <c r="XCM59" s="144"/>
      <c r="XCN59" s="144"/>
      <c r="XCO59" s="144"/>
      <c r="XCP59" s="144"/>
      <c r="XCQ59" s="144"/>
      <c r="XCR59" s="144"/>
      <c r="XCS59" s="144"/>
      <c r="XCT59" s="144"/>
      <c r="XCU59" s="144"/>
      <c r="XCV59" s="144"/>
      <c r="XCW59" s="144"/>
      <c r="XCX59" s="144"/>
      <c r="XCY59" s="144"/>
      <c r="XCZ59" s="144"/>
      <c r="XDA59" s="144"/>
      <c r="XDB59" s="144"/>
      <c r="XDC59" s="144"/>
      <c r="XDD59" s="144"/>
      <c r="XDE59" s="144"/>
      <c r="XDF59" s="144"/>
      <c r="XDG59" s="144"/>
      <c r="XDH59" s="144"/>
      <c r="XDI59" s="144"/>
      <c r="XDJ59" s="144"/>
      <c r="XDK59" s="144"/>
      <c r="XDL59" s="144"/>
      <c r="XDM59" s="144"/>
      <c r="XDN59" s="144"/>
      <c r="XDO59" s="144"/>
      <c r="XDP59" s="144"/>
      <c r="XDQ59" s="144"/>
      <c r="XDR59" s="144"/>
      <c r="XDS59" s="144"/>
      <c r="XDT59" s="144"/>
      <c r="XDU59" s="144"/>
      <c r="XDV59" s="144"/>
      <c r="XDW59" s="144"/>
      <c r="XDX59" s="144"/>
      <c r="XDY59" s="144"/>
      <c r="XDZ59" s="144"/>
      <c r="XEA59" s="144"/>
      <c r="XEB59" s="144"/>
      <c r="XEC59" s="144"/>
      <c r="XED59" s="144"/>
      <c r="XEE59" s="144"/>
      <c r="XEF59" s="144"/>
      <c r="XEG59" s="144"/>
      <c r="XEH59" s="144"/>
      <c r="XEI59" s="144"/>
      <c r="XEJ59" s="144"/>
      <c r="XEK59" s="144"/>
      <c r="XEL59" s="144"/>
      <c r="XEM59" s="144"/>
      <c r="XEN59" s="144"/>
      <c r="XEO59" s="144"/>
      <c r="XEP59" s="144"/>
      <c r="XEQ59" s="144"/>
      <c r="XER59" s="144"/>
      <c r="XES59" s="144"/>
      <c r="XET59" s="144"/>
      <c r="XEU59" s="144"/>
      <c r="XEV59" s="144"/>
      <c r="XEW59" s="144"/>
      <c r="XEX59" s="144"/>
      <c r="XEY59" s="144"/>
      <c r="XEZ59" s="144"/>
      <c r="XFA59" s="144"/>
      <c r="XFB59" s="144"/>
      <c r="XFC59" s="144"/>
      <c r="XFD59" s="144"/>
    </row>
    <row r="60" spans="2:16384" s="3" customFormat="1" x14ac:dyDescent="0.25">
      <c r="B60" s="34"/>
      <c r="C60" s="130"/>
      <c r="D60" s="130"/>
      <c r="E60" s="130"/>
      <c r="F60" s="35"/>
      <c r="G60" s="35"/>
      <c r="H60" s="35"/>
      <c r="I60" s="35"/>
      <c r="J60" s="35"/>
      <c r="K60" s="35"/>
      <c r="L60" s="34"/>
      <c r="M60" s="34"/>
      <c r="N60" s="34"/>
      <c r="O60" s="34"/>
      <c r="P60" s="34"/>
      <c r="Q60" s="34"/>
      <c r="R60" s="34"/>
      <c r="S60" s="34"/>
      <c r="T60" s="34"/>
      <c r="U60" s="34"/>
      <c r="V60" s="34"/>
    </row>
    <row r="61" spans="2:16384" x14ac:dyDescent="0.25">
      <c r="B61" s="85" t="s">
        <v>994</v>
      </c>
      <c r="C61" s="130"/>
      <c r="D61" s="130"/>
      <c r="E61" s="130"/>
      <c r="F61" s="34"/>
      <c r="G61" s="34"/>
      <c r="H61" s="34"/>
      <c r="I61" s="34"/>
      <c r="J61" s="34"/>
      <c r="K61" s="34"/>
      <c r="L61" s="34"/>
      <c r="M61" s="34"/>
      <c r="N61" s="34"/>
      <c r="O61" s="34"/>
      <c r="P61" s="34"/>
      <c r="Q61" s="34"/>
      <c r="R61" s="34"/>
      <c r="S61" s="34"/>
      <c r="T61" s="34"/>
      <c r="U61" s="34"/>
      <c r="V61" s="34"/>
    </row>
    <row r="62" spans="2:16384" x14ac:dyDescent="0.25">
      <c r="B62" s="91"/>
      <c r="C62" s="136" t="s">
        <v>977</v>
      </c>
      <c r="D62" s="136"/>
      <c r="E62" s="134" t="s">
        <v>987</v>
      </c>
      <c r="F62" s="34"/>
      <c r="G62" s="34"/>
      <c r="H62" s="34"/>
      <c r="I62" s="34"/>
      <c r="J62" s="34"/>
      <c r="K62" s="34"/>
      <c r="L62" s="34"/>
      <c r="M62" s="34"/>
      <c r="N62" s="34"/>
      <c r="O62" s="34"/>
      <c r="P62" s="34"/>
      <c r="Q62" s="34"/>
      <c r="R62" s="34"/>
      <c r="S62" s="34"/>
      <c r="T62" s="34"/>
      <c r="U62" s="34"/>
      <c r="V62" s="34"/>
    </row>
    <row r="63" spans="2:16384" ht="15.75" customHeight="1" x14ac:dyDescent="0.25">
      <c r="B63" s="94" t="s">
        <v>954</v>
      </c>
      <c r="C63" s="135" t="s">
        <v>931</v>
      </c>
      <c r="D63" s="141">
        <v>315500</v>
      </c>
      <c r="E63" s="128" t="s">
        <v>1063</v>
      </c>
      <c r="F63" s="34"/>
      <c r="G63" s="34"/>
      <c r="H63" s="34"/>
      <c r="I63" s="34"/>
      <c r="J63" s="34"/>
      <c r="K63" s="34"/>
      <c r="L63" s="34"/>
      <c r="M63" s="34"/>
      <c r="N63" s="34"/>
      <c r="O63" s="34"/>
      <c r="P63" s="34"/>
      <c r="Q63" s="34"/>
      <c r="R63" s="34"/>
      <c r="S63" s="34"/>
      <c r="T63" s="34"/>
      <c r="U63" s="34"/>
      <c r="V63" s="34"/>
    </row>
    <row r="64" spans="2:16384" ht="18.600000000000001" customHeight="1" x14ac:dyDescent="0.25">
      <c r="B64" s="94" t="s">
        <v>957</v>
      </c>
      <c r="C64" s="135" t="s">
        <v>988</v>
      </c>
      <c r="D64" s="141">
        <v>300</v>
      </c>
      <c r="E64" s="128" t="s">
        <v>1063</v>
      </c>
      <c r="F64" s="34"/>
      <c r="G64" s="34"/>
      <c r="H64" s="34"/>
      <c r="I64" s="34"/>
      <c r="J64" s="34"/>
      <c r="K64" s="34"/>
      <c r="L64" s="34"/>
      <c r="M64" s="34"/>
      <c r="N64" s="34"/>
      <c r="O64" s="34"/>
      <c r="P64" s="34"/>
      <c r="Q64" s="34"/>
      <c r="R64" s="34"/>
      <c r="S64" s="34"/>
      <c r="T64" s="34"/>
      <c r="U64" s="34"/>
      <c r="V64" s="34"/>
    </row>
    <row r="65" spans="2:22" x14ac:dyDescent="0.25">
      <c r="B65" s="94" t="s">
        <v>993</v>
      </c>
      <c r="C65" s="135" t="s">
        <v>978</v>
      </c>
      <c r="D65" s="141">
        <v>112.71</v>
      </c>
      <c r="E65" s="128" t="s">
        <v>1063</v>
      </c>
      <c r="F65" s="34"/>
      <c r="G65" s="34"/>
      <c r="H65" s="34"/>
      <c r="I65" s="34"/>
      <c r="J65" s="34"/>
      <c r="K65" s="34"/>
      <c r="L65" s="34"/>
      <c r="M65" s="34"/>
      <c r="N65" s="34"/>
      <c r="O65" s="34"/>
      <c r="P65" s="34"/>
      <c r="Q65" s="34"/>
      <c r="R65" s="34"/>
      <c r="S65" s="34"/>
      <c r="T65" s="34"/>
      <c r="U65" s="34"/>
      <c r="V65" s="34"/>
    </row>
    <row r="66" spans="2:22" x14ac:dyDescent="0.25">
      <c r="B66" s="94" t="s">
        <v>963</v>
      </c>
      <c r="C66" s="135" t="s">
        <v>986</v>
      </c>
      <c r="D66" s="142">
        <v>1.75</v>
      </c>
      <c r="E66" s="128"/>
      <c r="F66" s="34"/>
      <c r="G66" s="34"/>
      <c r="H66" s="34"/>
      <c r="I66" s="34"/>
      <c r="J66" s="34"/>
      <c r="K66" s="34"/>
      <c r="L66" s="34"/>
      <c r="M66" s="34"/>
      <c r="N66" s="34"/>
      <c r="O66" s="34"/>
      <c r="P66" s="34"/>
      <c r="Q66" s="34"/>
      <c r="R66" s="34"/>
      <c r="S66" s="34"/>
      <c r="T66" s="34"/>
      <c r="U66" s="34"/>
      <c r="V66" s="34"/>
    </row>
    <row r="67" spans="2:22" x14ac:dyDescent="0.25">
      <c r="B67" s="88" t="s">
        <v>975</v>
      </c>
      <c r="C67" s="135" t="s">
        <v>1050</v>
      </c>
      <c r="D67" s="141">
        <f>D68*E4*G13+D9*D68/1000</f>
        <v>42008.75</v>
      </c>
      <c r="E67" s="128" t="s">
        <v>1063</v>
      </c>
      <c r="F67" s="34"/>
      <c r="G67" s="34"/>
      <c r="H67" s="34"/>
      <c r="I67" s="34"/>
      <c r="J67" s="34"/>
      <c r="K67" s="34"/>
      <c r="L67" s="34"/>
      <c r="M67" s="34"/>
      <c r="N67" s="34"/>
      <c r="O67" s="34"/>
      <c r="P67" s="34"/>
      <c r="Q67" s="34"/>
      <c r="R67" s="34"/>
      <c r="S67" s="34"/>
      <c r="T67" s="34"/>
      <c r="U67" s="34"/>
      <c r="V67" s="34"/>
    </row>
    <row r="68" spans="2:22" s="3" customFormat="1" x14ac:dyDescent="0.25">
      <c r="B68" s="94" t="s">
        <v>1049</v>
      </c>
      <c r="C68" s="135" t="s">
        <v>986</v>
      </c>
      <c r="D68" s="152">
        <v>50</v>
      </c>
      <c r="E68" s="128" t="s">
        <v>1055</v>
      </c>
      <c r="F68" s="34"/>
      <c r="G68" s="34"/>
      <c r="H68" s="34"/>
      <c r="I68" s="34"/>
      <c r="J68" s="34"/>
      <c r="K68" s="34"/>
      <c r="L68" s="34"/>
      <c r="M68" s="34"/>
      <c r="N68" s="34"/>
      <c r="O68" s="34"/>
      <c r="P68" s="34"/>
      <c r="Q68" s="34"/>
      <c r="R68" s="34"/>
      <c r="S68" s="34"/>
      <c r="T68" s="34"/>
      <c r="U68" s="34"/>
      <c r="V68" s="34"/>
    </row>
    <row r="69" spans="2:22" x14ac:dyDescent="0.25">
      <c r="B69" s="92" t="s">
        <v>183</v>
      </c>
      <c r="C69" s="127" t="s">
        <v>988</v>
      </c>
      <c r="D69" s="141">
        <v>86400</v>
      </c>
      <c r="E69" s="128" t="s">
        <v>1063</v>
      </c>
      <c r="F69" s="34"/>
      <c r="G69" s="34"/>
      <c r="H69" s="34"/>
      <c r="I69" s="34"/>
      <c r="J69" s="34"/>
      <c r="K69" s="34"/>
      <c r="L69" s="34"/>
      <c r="M69" s="34"/>
      <c r="N69" s="34"/>
      <c r="O69" s="34"/>
      <c r="P69" s="34"/>
      <c r="Q69" s="34"/>
      <c r="R69" s="34"/>
      <c r="S69" s="34"/>
      <c r="T69" s="34"/>
      <c r="U69" s="34"/>
      <c r="V69" s="34"/>
    </row>
    <row r="70" spans="2:22" x14ac:dyDescent="0.25">
      <c r="B70" s="94" t="s">
        <v>1056</v>
      </c>
      <c r="C70" s="129" t="s">
        <v>932</v>
      </c>
      <c r="D70" s="141">
        <v>36200</v>
      </c>
      <c r="E70" s="128" t="s">
        <v>1063</v>
      </c>
      <c r="F70" s="34"/>
      <c r="G70" s="34"/>
      <c r="H70" s="34"/>
      <c r="I70" s="34"/>
      <c r="J70" s="34"/>
      <c r="K70" s="34"/>
      <c r="L70" s="34"/>
      <c r="M70" s="34"/>
      <c r="N70" s="34"/>
      <c r="O70" s="34"/>
      <c r="P70" s="34"/>
      <c r="Q70" s="34"/>
      <c r="R70" s="34"/>
      <c r="S70" s="34"/>
      <c r="T70" s="34"/>
      <c r="U70" s="34"/>
      <c r="V70" s="34"/>
    </row>
    <row r="71" spans="2:22" x14ac:dyDescent="0.25">
      <c r="B71" s="34"/>
      <c r="C71" s="130"/>
      <c r="D71" s="130"/>
      <c r="E71" s="130"/>
      <c r="F71" s="34"/>
      <c r="G71" s="34"/>
      <c r="H71" s="34"/>
      <c r="I71" s="34"/>
      <c r="J71" s="34"/>
      <c r="K71" s="35"/>
      <c r="L71" s="34"/>
      <c r="M71" s="34"/>
      <c r="N71" s="34"/>
      <c r="O71" s="34"/>
      <c r="P71" s="34"/>
      <c r="Q71" s="34"/>
      <c r="R71" s="34"/>
      <c r="S71" s="34"/>
      <c r="T71" s="34"/>
      <c r="U71" s="34"/>
      <c r="V71" s="34"/>
    </row>
    <row r="72" spans="2:22" x14ac:dyDescent="0.25">
      <c r="C72" s="119"/>
      <c r="D72" s="119"/>
      <c r="E72" s="137"/>
      <c r="F72" s="26"/>
      <c r="G72" s="26"/>
      <c r="H72" s="3"/>
      <c r="I72" s="3"/>
      <c r="J72" s="3"/>
      <c r="K72" s="5"/>
    </row>
    <row r="73" spans="2:22" x14ac:dyDescent="0.25">
      <c r="C73" s="119"/>
      <c r="D73" s="119"/>
      <c r="E73" s="137"/>
      <c r="F73" s="26"/>
      <c r="G73" s="26"/>
      <c r="H73" s="3"/>
      <c r="I73" s="3"/>
      <c r="J73" s="3"/>
      <c r="K73" s="5"/>
    </row>
    <row r="74" spans="2:22" x14ac:dyDescent="0.25">
      <c r="C74" s="119"/>
      <c r="D74" s="138"/>
      <c r="E74" s="137"/>
      <c r="F74" s="26"/>
      <c r="G74" s="26"/>
      <c r="H74" s="3"/>
      <c r="I74" s="3"/>
      <c r="J74" s="3"/>
      <c r="K74" s="5"/>
    </row>
    <row r="75" spans="2:22" x14ac:dyDescent="0.25">
      <c r="C75" s="119"/>
      <c r="D75" s="119"/>
      <c r="E75" s="119"/>
      <c r="F75" s="26"/>
      <c r="G75" s="26"/>
      <c r="H75" s="3"/>
      <c r="I75" s="3"/>
      <c r="J75" s="3"/>
      <c r="K75" s="5"/>
    </row>
    <row r="76" spans="2:22" x14ac:dyDescent="0.25">
      <c r="C76" s="119"/>
      <c r="D76" s="119"/>
      <c r="E76" s="119"/>
      <c r="F76" s="26"/>
      <c r="G76" s="26"/>
      <c r="H76" s="3"/>
      <c r="I76" s="3"/>
      <c r="J76" s="3"/>
      <c r="K76" s="3"/>
    </row>
    <row r="77" spans="2:22" x14ac:dyDescent="0.25">
      <c r="C77" s="119"/>
      <c r="D77" s="119"/>
      <c r="E77" s="119"/>
      <c r="F77" s="26"/>
      <c r="G77" s="26"/>
      <c r="H77" s="3"/>
      <c r="I77" s="3"/>
      <c r="J77" s="3"/>
      <c r="K77" s="3"/>
    </row>
    <row r="78" spans="2:22" x14ac:dyDescent="0.25">
      <c r="C78" s="119"/>
      <c r="D78" s="119"/>
      <c r="E78" s="119"/>
      <c r="F78" s="26"/>
      <c r="G78" s="26"/>
      <c r="H78" s="3"/>
      <c r="I78" s="3"/>
      <c r="J78" s="3"/>
      <c r="K78" s="3"/>
    </row>
    <row r="79" spans="2:22" x14ac:dyDescent="0.25">
      <c r="C79" s="119"/>
      <c r="D79" s="119"/>
      <c r="E79" s="119"/>
      <c r="F79" s="26"/>
      <c r="G79" s="26"/>
      <c r="H79" s="3"/>
      <c r="I79" s="3"/>
      <c r="J79" s="3"/>
      <c r="K79" s="3"/>
    </row>
    <row r="80" spans="2:22" x14ac:dyDescent="0.25">
      <c r="F80" s="26"/>
      <c r="G80" s="26"/>
      <c r="H80" s="3"/>
      <c r="I80" s="3"/>
      <c r="J80" s="3"/>
      <c r="K80" s="3"/>
    </row>
    <row r="81" spans="2:11" x14ac:dyDescent="0.25">
      <c r="F81" s="26"/>
      <c r="G81" s="26"/>
      <c r="H81" s="3"/>
      <c r="I81" s="3"/>
      <c r="J81" s="3"/>
      <c r="K81" s="3"/>
    </row>
    <row r="82" spans="2:11" x14ac:dyDescent="0.25">
      <c r="D82" s="27"/>
      <c r="E82" s="26"/>
      <c r="F82" s="26"/>
      <c r="G82" s="26"/>
      <c r="H82" s="3"/>
      <c r="I82" s="3"/>
      <c r="J82" s="3"/>
      <c r="K82" s="3"/>
    </row>
    <row r="83" spans="2:11" ht="33.75" customHeight="1" x14ac:dyDescent="0.25">
      <c r="D83" s="27"/>
      <c r="E83" s="26"/>
      <c r="F83" s="26"/>
      <c r="G83" s="26"/>
      <c r="H83" s="3"/>
      <c r="I83" s="3"/>
      <c r="J83" s="3"/>
      <c r="K83" s="3"/>
    </row>
    <row r="84" spans="2:11" x14ac:dyDescent="0.25">
      <c r="D84" s="27"/>
      <c r="E84" s="26"/>
      <c r="F84" s="26"/>
      <c r="G84" s="26"/>
      <c r="H84" s="3"/>
      <c r="I84" s="3"/>
      <c r="J84" s="3"/>
      <c r="K84" s="3"/>
    </row>
    <row r="85" spans="2:11" x14ac:dyDescent="0.25">
      <c r="D85" s="27"/>
      <c r="E85" s="26"/>
      <c r="F85" s="26"/>
      <c r="G85" s="26"/>
      <c r="H85" s="3"/>
      <c r="I85" s="3"/>
      <c r="J85" s="3"/>
      <c r="K85" s="3"/>
    </row>
    <row r="86" spans="2:11" x14ac:dyDescent="0.25">
      <c r="D86" s="27"/>
      <c r="E86" s="26"/>
      <c r="F86" s="26"/>
      <c r="G86" s="26"/>
      <c r="H86" s="3"/>
      <c r="I86" s="3"/>
      <c r="J86" s="3"/>
      <c r="K86" s="3"/>
    </row>
    <row r="87" spans="2:11" x14ac:dyDescent="0.25">
      <c r="D87" s="26"/>
      <c r="E87" s="26"/>
      <c r="F87" s="26"/>
      <c r="G87" s="26"/>
      <c r="H87" s="3"/>
      <c r="I87" s="3"/>
      <c r="J87" s="3"/>
      <c r="K87" s="3"/>
    </row>
    <row r="88" spans="2:11" x14ac:dyDescent="0.25">
      <c r="D88" s="26"/>
      <c r="E88" s="26"/>
      <c r="F88" s="26"/>
      <c r="G88" s="26"/>
      <c r="H88" s="3"/>
      <c r="I88" s="3"/>
      <c r="J88" s="3"/>
      <c r="K88" s="3"/>
    </row>
    <row r="89" spans="2:11" x14ac:dyDescent="0.25">
      <c r="D89" s="26"/>
      <c r="E89" s="26"/>
      <c r="F89" s="26"/>
      <c r="G89" s="26"/>
      <c r="H89" s="3"/>
      <c r="I89" s="3"/>
      <c r="J89" s="3"/>
      <c r="K89" s="3"/>
    </row>
    <row r="90" spans="2:11" x14ac:dyDescent="0.25">
      <c r="D90" s="26"/>
      <c r="E90" s="26"/>
      <c r="F90" s="26"/>
      <c r="G90" s="26"/>
      <c r="H90" s="3"/>
      <c r="I90" s="3"/>
      <c r="J90" s="3"/>
      <c r="K90" s="3"/>
    </row>
    <row r="91" spans="2:11" x14ac:dyDescent="0.25">
      <c r="D91" s="26"/>
      <c r="E91" s="26"/>
      <c r="F91" s="26"/>
      <c r="G91" s="26"/>
      <c r="H91" s="3"/>
      <c r="I91" s="3"/>
      <c r="J91" s="3"/>
    </row>
    <row r="92" spans="2:11" x14ac:dyDescent="0.25">
      <c r="D92" s="26"/>
      <c r="E92" s="26"/>
      <c r="F92" s="26"/>
      <c r="G92" s="26"/>
      <c r="H92" s="3"/>
      <c r="I92" s="3"/>
      <c r="J92" s="3"/>
    </row>
    <row r="93" spans="2:11" x14ac:dyDescent="0.25">
      <c r="D93" s="26"/>
      <c r="E93" s="26"/>
      <c r="F93" s="26"/>
      <c r="G93" s="26"/>
    </row>
    <row r="94" spans="2:11" x14ac:dyDescent="0.25">
      <c r="D94" s="26"/>
      <c r="E94" s="26"/>
      <c r="F94" s="26"/>
      <c r="G94" s="26"/>
    </row>
    <row r="95" spans="2:11" x14ac:dyDescent="0.25">
      <c r="D95" s="26"/>
      <c r="E95" s="26"/>
      <c r="F95" s="26"/>
      <c r="G95" s="26"/>
    </row>
    <row r="96" spans="2:11" x14ac:dyDescent="0.25">
      <c r="B96" s="26"/>
      <c r="C96" s="26"/>
      <c r="D96" s="28"/>
      <c r="E96" s="28"/>
      <c r="F96" s="28"/>
      <c r="G96" s="28"/>
    </row>
    <row r="97" spans="2:7" x14ac:dyDescent="0.25">
      <c r="B97" s="26"/>
      <c r="C97" s="26"/>
      <c r="D97" s="26"/>
      <c r="E97" s="26"/>
      <c r="F97" s="26"/>
      <c r="G97" s="26"/>
    </row>
    <row r="98" spans="2:7" x14ac:dyDescent="0.25">
      <c r="B98" s="26"/>
      <c r="C98" s="26"/>
      <c r="D98" s="26"/>
      <c r="E98" s="26"/>
      <c r="F98" s="26"/>
      <c r="G98" s="26"/>
    </row>
    <row r="99" spans="2:7" x14ac:dyDescent="0.25">
      <c r="B99" s="26"/>
      <c r="C99" s="26"/>
      <c r="D99" s="26"/>
      <c r="E99" s="26"/>
      <c r="F99" s="26"/>
      <c r="G99" s="26"/>
    </row>
    <row r="100" spans="2:7" x14ac:dyDescent="0.25">
      <c r="B100" s="26"/>
      <c r="C100" s="26"/>
      <c r="D100" s="26"/>
      <c r="E100" s="26"/>
      <c r="F100" s="26"/>
      <c r="G100" s="26"/>
    </row>
    <row r="101" spans="2:7" x14ac:dyDescent="0.25">
      <c r="B101" s="26"/>
      <c r="C101" s="26"/>
      <c r="D101" s="26"/>
      <c r="E101" s="26"/>
      <c r="F101" s="26"/>
      <c r="G101" s="26"/>
    </row>
    <row r="102" spans="2:7" x14ac:dyDescent="0.25">
      <c r="D102" s="26"/>
      <c r="E102" s="26"/>
      <c r="F102" s="26"/>
      <c r="G102" s="26"/>
    </row>
    <row r="103" spans="2:7" x14ac:dyDescent="0.25">
      <c r="D103" s="3"/>
      <c r="E103" s="3"/>
      <c r="F103" s="3"/>
      <c r="G103" s="3"/>
    </row>
    <row r="104" spans="2:7" x14ac:dyDescent="0.25">
      <c r="B104" s="3"/>
      <c r="C104" s="3"/>
      <c r="D104" s="3"/>
      <c r="E104" s="3"/>
      <c r="F104" s="3"/>
      <c r="G104" s="3"/>
    </row>
    <row r="105" spans="2:7" x14ac:dyDescent="0.25">
      <c r="D105" s="3"/>
      <c r="E105" s="3"/>
      <c r="F105" s="3"/>
      <c r="G105" s="3"/>
    </row>
    <row r="106" spans="2:7" x14ac:dyDescent="0.25">
      <c r="D106" s="3"/>
      <c r="E106" s="3"/>
      <c r="F106" s="3"/>
      <c r="G106" s="3"/>
    </row>
    <row r="107" spans="2:7" x14ac:dyDescent="0.25">
      <c r="D107" s="3"/>
      <c r="E107" s="3"/>
      <c r="F107" s="3"/>
      <c r="G107" s="3"/>
    </row>
    <row r="108" spans="2:7" x14ac:dyDescent="0.25">
      <c r="D108" s="3"/>
      <c r="E108" s="3"/>
      <c r="F108" s="3"/>
      <c r="G108" s="3"/>
    </row>
    <row r="109" spans="2:7" x14ac:dyDescent="0.25">
      <c r="D109" s="3"/>
      <c r="E109" s="3"/>
      <c r="F109" s="3"/>
      <c r="G109" s="3"/>
    </row>
    <row r="110" spans="2:7" x14ac:dyDescent="0.25">
      <c r="D110" s="3"/>
      <c r="E110" s="3"/>
      <c r="F110" s="3"/>
      <c r="G110" s="3"/>
    </row>
    <row r="111" spans="2:7" x14ac:dyDescent="0.25">
      <c r="D111" s="3"/>
      <c r="E111" s="3"/>
      <c r="F111" s="3"/>
      <c r="G111" s="3"/>
    </row>
    <row r="112" spans="2:7" x14ac:dyDescent="0.25">
      <c r="D112" s="3"/>
      <c r="E112" s="3"/>
      <c r="F112" s="3"/>
      <c r="G112" s="3"/>
    </row>
    <row r="113" spans="4:7" x14ac:dyDescent="0.25">
      <c r="D113" s="3"/>
      <c r="E113" s="3"/>
      <c r="F113" s="3"/>
      <c r="G113" s="3"/>
    </row>
  </sheetData>
  <phoneticPr fontId="4"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B00F-FE85-49C2-B514-78D060FF9619}">
  <dimension ref="B1:AW1048576"/>
  <sheetViews>
    <sheetView showGridLines="0" topLeftCell="W1" zoomScale="70" zoomScaleNormal="70" workbookViewId="0">
      <pane ySplit="2" topLeftCell="A3" activePane="bottomLeft" state="frozen"/>
      <selection activeCell="V1" sqref="V1"/>
      <selection pane="bottomLeft" activeCell="AA3" sqref="AA3"/>
    </sheetView>
  </sheetViews>
  <sheetFormatPr defaultColWidth="8.7109375" defaultRowHeight="15" x14ac:dyDescent="0.25"/>
  <cols>
    <col min="1" max="1" width="13.42578125" style="3" customWidth="1"/>
    <col min="2" max="2" width="18.7109375" style="1" bestFit="1" customWidth="1"/>
    <col min="3" max="3" width="14.28515625" style="1" customWidth="1"/>
    <col min="4" max="7" width="17.5703125" style="1" customWidth="1"/>
    <col min="8" max="8" width="34.7109375" style="1" customWidth="1"/>
    <col min="9" max="9" width="17.5703125" style="1" customWidth="1"/>
    <col min="10" max="10" width="22.5703125" style="8" customWidth="1"/>
    <col min="11" max="14" width="17.5703125" style="1" customWidth="1"/>
    <col min="15" max="15" width="17.5703125" style="8" customWidth="1"/>
    <col min="16" max="20" width="17.5703125" style="1" customWidth="1"/>
    <col min="21" max="21" width="24.140625" style="1" customWidth="1"/>
    <col min="22" max="23" width="17.5703125" style="1" customWidth="1"/>
    <col min="24" max="24" width="25.5703125" style="1" customWidth="1"/>
    <col min="25" max="34" width="17.5703125" style="1" customWidth="1"/>
    <col min="35" max="36" width="17.5703125" style="9" customWidth="1"/>
    <col min="37" max="37" width="24.42578125" style="3" bestFit="1" customWidth="1"/>
    <col min="38" max="38" width="17.28515625" style="3" customWidth="1"/>
    <col min="39" max="39" width="11.5703125" style="3" bestFit="1" customWidth="1"/>
    <col min="40" max="40" width="11.28515625" style="3" customWidth="1"/>
    <col min="41" max="41" width="8.7109375" style="3"/>
    <col min="42" max="42" width="10.7109375" style="3" customWidth="1"/>
    <col min="43" max="16384" width="8.7109375" style="3"/>
  </cols>
  <sheetData>
    <row r="1" spans="2:38" x14ac:dyDescent="0.25">
      <c r="AK1" s="55"/>
    </row>
    <row r="2" spans="2:38" ht="105" x14ac:dyDescent="0.25">
      <c r="B2" s="20" t="s">
        <v>0</v>
      </c>
      <c r="C2" s="20" t="s">
        <v>1</v>
      </c>
      <c r="D2" s="20" t="s">
        <v>838</v>
      </c>
      <c r="E2" s="20" t="s">
        <v>839</v>
      </c>
      <c r="F2" s="20" t="s">
        <v>840</v>
      </c>
      <c r="G2" s="20" t="s">
        <v>841</v>
      </c>
      <c r="H2" s="20" t="s">
        <v>1034</v>
      </c>
      <c r="I2" s="20" t="s">
        <v>842</v>
      </c>
      <c r="J2" s="20" t="s">
        <v>843</v>
      </c>
      <c r="K2" s="20" t="s">
        <v>15</v>
      </c>
      <c r="L2" s="20" t="s">
        <v>876</v>
      </c>
      <c r="M2" s="20" t="s">
        <v>877</v>
      </c>
      <c r="N2" s="20" t="s">
        <v>1057</v>
      </c>
      <c r="O2" s="20" t="s">
        <v>1022</v>
      </c>
      <c r="P2" s="20" t="s">
        <v>929</v>
      </c>
      <c r="Q2" s="20" t="s">
        <v>930</v>
      </c>
      <c r="R2" s="20" t="s">
        <v>844</v>
      </c>
      <c r="S2" s="20" t="s">
        <v>933</v>
      </c>
      <c r="T2" s="20" t="s">
        <v>934</v>
      </c>
      <c r="U2" s="110" t="s">
        <v>1045</v>
      </c>
      <c r="V2" s="20" t="s">
        <v>897</v>
      </c>
      <c r="W2" s="20" t="s">
        <v>896</v>
      </c>
      <c r="X2" s="20" t="s">
        <v>845</v>
      </c>
      <c r="Y2" s="20" t="s">
        <v>879</v>
      </c>
      <c r="Z2" s="20" t="s">
        <v>878</v>
      </c>
      <c r="AA2" s="20" t="s">
        <v>950</v>
      </c>
      <c r="AB2" s="20" t="s">
        <v>949</v>
      </c>
      <c r="AC2" s="108" t="s">
        <v>1036</v>
      </c>
      <c r="AD2" s="108" t="s">
        <v>1037</v>
      </c>
      <c r="AE2" s="108" t="s">
        <v>1038</v>
      </c>
      <c r="AF2" s="20" t="s">
        <v>1039</v>
      </c>
      <c r="AG2" s="20" t="s">
        <v>925</v>
      </c>
      <c r="AH2" s="20" t="s">
        <v>926</v>
      </c>
      <c r="AI2" s="51" t="s">
        <v>893</v>
      </c>
      <c r="AJ2" s="51" t="s">
        <v>895</v>
      </c>
      <c r="AK2" s="51" t="s">
        <v>894</v>
      </c>
    </row>
    <row r="3" spans="2:38" x14ac:dyDescent="0.25">
      <c r="B3" s="120" t="str">
        <f>Dane!B3</f>
        <v>01/01/01</v>
      </c>
      <c r="C3" s="120" t="str">
        <f>Dane!C3</f>
        <v>bytowski</v>
      </c>
      <c r="D3" s="120" t="str">
        <f>Dane!D3</f>
        <v>Miastko</v>
      </c>
      <c r="E3" s="121">
        <f>Dane!H3</f>
        <v>4.2</v>
      </c>
      <c r="F3" s="111"/>
      <c r="G3" s="111"/>
      <c r="H3" s="111"/>
      <c r="I3" s="111"/>
      <c r="J3" s="111">
        <v>1</v>
      </c>
      <c r="K3" s="31" t="str">
        <f>IF(Dane!T3="","",Dane!T3)</f>
        <v/>
      </c>
      <c r="L3" s="21" t="str">
        <f>IF(Dane!L3&gt;0,Dane!X3,"n/a")</f>
        <v>n/a</v>
      </c>
      <c r="M3" s="23" t="str">
        <f>IF(Dane!K3&gt;0,Dane!X3,"n/a")</f>
        <v>n/a</v>
      </c>
      <c r="N3" s="23" t="str">
        <f>IFERROR(IF(Dane!L3&gt;0,Koszty!L3*Dane!L3*1000,"n/a"),"n/a")</f>
        <v>n/a</v>
      </c>
      <c r="O3" s="23" t="str">
        <f>IFERROR(IF(Dane!K3&gt;0,Koszty!M3*Dane!K3*1000,"n/a"),"n/a")</f>
        <v>n/a</v>
      </c>
      <c r="P3" s="100">
        <f>IF(F3="",0,HLOOKUP(B3,'Założenia - koszty'!$C$33:$K$43,11,FALSE))</f>
        <v>0</v>
      </c>
      <c r="Q3" s="100">
        <f>IF(G3="",0,IF(H3="",G3*'Założenia - koszty'!$I$30,G3*HLOOKUP(H3,'Założenia - koszty'!$B$20:$J$30,11,FALSE)))</f>
        <v>0</v>
      </c>
      <c r="R3" s="101">
        <f>IF(I3="",0,I3*'Założenia - koszty'!$D$69)</f>
        <v>0</v>
      </c>
      <c r="S3" s="100">
        <f>Dane!N3*'Założenia - koszty'!$D$48</f>
        <v>0</v>
      </c>
      <c r="T3" s="100">
        <f>IF(Dane!M3&gt;0,Dane!Y3*Dane!M3*1000*HLOOKUP(Dane!W3,'Założenia - koszty'!$B$12:$H$14,2,FALSE),0)*'Założenia - koszty'!$D$17</f>
        <v>0</v>
      </c>
      <c r="U3" s="100">
        <f>Dane!K3*'Założenia - koszty'!$D$9+Dane!L3*'Założenia - koszty'!$E$9</f>
        <v>0</v>
      </c>
      <c r="V3" s="100">
        <f>IF(Dane!G3=1,Dane!K3*'Założenia - koszty'!$D$14,0)</f>
        <v>0</v>
      </c>
      <c r="W3" s="100">
        <f>IF(Dane!G3=1,Dane!L3*'Założenia - koszty'!$D$14,0)</f>
        <v>0</v>
      </c>
      <c r="X3" s="100"/>
      <c r="Y3" s="100">
        <f>IF(N3="n/a",0,N3*HLOOKUP(Dane!W3,'Założenia - koszty'!$D$12:$J$13,2,TRUE))</f>
        <v>0</v>
      </c>
      <c r="Z3" s="100">
        <f>IF(O3="n/a",0,O3*HLOOKUP(Dane!W3,'Założenia - koszty'!$D$12:$J$13,2,FALSE))</f>
        <v>0</v>
      </c>
      <c r="AA3" s="100">
        <f>IF(Dane!O3&gt;0,Dane!O3*HLOOKUP(Dane!W3,'Założenia - koszty'!$B$12:$F$13,2,FALSE)*'Założenia - koszty'!$D$17*1000*'Założenia - koszty'!$D$4,0)</f>
        <v>0</v>
      </c>
      <c r="AB3" s="100">
        <f>IF(Dane!P3&gt;0,Dane!P3*HLOOKUP(Dane!W3,'Założenia - koszty'!$B$12:$F$13,2,FALSE)*'Założenia - koszty'!$D$17*1000*'Założenia - koszty'!$D$5,0)</f>
        <v>0</v>
      </c>
      <c r="AC3" s="101">
        <f>P3+Q3+R3</f>
        <v>0</v>
      </c>
      <c r="AD3" s="101">
        <f>X3+V3+W3+U3+Y3+Z3+AA3+AB3+T3+S3</f>
        <v>0</v>
      </c>
      <c r="AE3" s="100">
        <f>IF(J3="",0,J3*'Założenia - koszty'!$C$22)+E3*1000/'Założenia - koszty'!$D$53*'Założenia - koszty'!$D$52*2</f>
        <v>12152</v>
      </c>
      <c r="AF3" s="99">
        <f>SUM(AC3:AE3)</f>
        <v>12152</v>
      </c>
      <c r="AG3" s="99">
        <f>AF3*0.2</f>
        <v>2430.4</v>
      </c>
      <c r="AH3" s="99">
        <f>AF3+AG3</f>
        <v>14582.4</v>
      </c>
      <c r="AI3" s="99">
        <f>AH3</f>
        <v>14582.4</v>
      </c>
      <c r="AJ3" s="99"/>
      <c r="AK3" s="153"/>
      <c r="AL3" s="3" t="b">
        <f>SUM(AI3:AK3)=AH3</f>
        <v>1</v>
      </c>
    </row>
    <row r="4" spans="2:38" x14ac:dyDescent="0.25">
      <c r="B4" s="120" t="str">
        <f>Dane!B4</f>
        <v>01/01/02</v>
      </c>
      <c r="C4" s="120" t="str">
        <f>Dane!C4</f>
        <v>bytowski</v>
      </c>
      <c r="D4" s="120" t="str">
        <f>Dane!D4</f>
        <v>Miastko</v>
      </c>
      <c r="E4" s="121">
        <f>Dane!H4</f>
        <v>1.1000000000000001</v>
      </c>
      <c r="F4" s="111"/>
      <c r="G4" s="111">
        <v>1</v>
      </c>
      <c r="H4" s="111"/>
      <c r="I4" s="111"/>
      <c r="J4" s="111"/>
      <c r="K4" s="31" t="str">
        <f>IF(Dane!T4="","",Dane!T4)</f>
        <v/>
      </c>
      <c r="L4" s="21">
        <f>IF(Dane!L4&gt;0,Dane!X4,"n/a")</f>
        <v>3</v>
      </c>
      <c r="M4" s="23" t="str">
        <f>IF(Dane!K4&gt;0,Dane!X4,"n/a")</f>
        <v>n/a</v>
      </c>
      <c r="N4" s="23">
        <f>IFERROR(IF(Dane!L4&gt;0,Koszty!L4*Dane!L4*1000,"n/a"),"n/a")</f>
        <v>3300.0000000000005</v>
      </c>
      <c r="O4" s="23" t="str">
        <f>IFERROR(IF(Dane!K4&gt;0,Koszty!M4*Dane!K4*1000,"n/a"),"n/a")</f>
        <v>n/a</v>
      </c>
      <c r="P4" s="100">
        <f>IF(F4="",0,HLOOKUP(B4,'Założenia - koszty'!$C$33:$K$43,11,FALSE))</f>
        <v>0</v>
      </c>
      <c r="Q4" s="100">
        <f>IF(G4="",0,IF(H4="",G4*'Założenia - koszty'!$I$30,G4*HLOOKUP(H4,'Założenia - koszty'!$B$20:$J$30,11,FALSE)))</f>
        <v>81940</v>
      </c>
      <c r="R4" s="101">
        <f>IF(I4="",0,I4*'Założenia - koszty'!$D$69)</f>
        <v>0</v>
      </c>
      <c r="S4" s="100">
        <f>Dane!N4*'Założenia - koszty'!$D$48</f>
        <v>0</v>
      </c>
      <c r="T4" s="100">
        <f>IF(Dane!M4&gt;0,Dane!Y4*Dane!M4*1000*HLOOKUP(Dane!W4,'Założenia - koszty'!$B$12:$H$14,2,FALSE),0)*'Założenia - koszty'!$D$17</f>
        <v>0</v>
      </c>
      <c r="U4" s="100">
        <f>Dane!K4*'Założenia - koszty'!$D$9+Dane!L4*'Założenia - koszty'!$E$9</f>
        <v>486750.00000000006</v>
      </c>
      <c r="V4" s="100">
        <f>IF(Dane!G4=1,Dane!K4*'Założenia - koszty'!$D$14,0)</f>
        <v>0</v>
      </c>
      <c r="W4" s="100">
        <f>IF(Dane!G4=1,Dane!L4*'Założenia - koszty'!$D$14,0)</f>
        <v>38500</v>
      </c>
      <c r="X4" s="100"/>
      <c r="Y4" s="100">
        <f>IF(N4="n/a",0,N4*HLOOKUP(Dane!W4,'Założenia - koszty'!$D$12:$J$13,2,TRUE))</f>
        <v>589314.00000000012</v>
      </c>
      <c r="Z4" s="100">
        <f>IF(O4="n/a",0,O4*HLOOKUP(Dane!W4,'Założenia - koszty'!$D$12:$J$13,2,FALSE))</f>
        <v>0</v>
      </c>
      <c r="AA4" s="100">
        <f>IF(Dane!O4&gt;0,Dane!O4*HLOOKUP(Dane!W4,'Założenia - koszty'!$B$12:$F$13,2,FALSE)*'Założenia - koszty'!$D$17*1000*'Założenia - koszty'!$D$4,0)</f>
        <v>0</v>
      </c>
      <c r="AB4" s="100">
        <f>IF(Dane!P4&gt;0,Dane!P4*HLOOKUP(Dane!W4,'Założenia - koszty'!$B$12:$F$13,2,FALSE)*'Założenia - koszty'!$D$17*1000*'Założenia - koszty'!$D$5,0)</f>
        <v>0</v>
      </c>
      <c r="AC4" s="101">
        <f t="shared" ref="AC4:AC67" si="0">P4+Q4+R4</f>
        <v>81940</v>
      </c>
      <c r="AD4" s="101">
        <f t="shared" ref="AD4:AD67" si="1">X4+V4+W4+U4+Y4+Z4+AA4+AB4+T4+S4</f>
        <v>1114564</v>
      </c>
      <c r="AE4" s="100">
        <f>IF(J4="",0,J4*'Założenia - koszty'!$C$22)+E4*1000/'Założenia - koszty'!$D$53*'Założenia - koszty'!$D$52*2</f>
        <v>616</v>
      </c>
      <c r="AF4" s="99">
        <f t="shared" ref="AF4:AF67" si="2">SUM(AC4:AE4)</f>
        <v>1197120</v>
      </c>
      <c r="AG4" s="99">
        <f t="shared" ref="AG4:AG67" si="3">AF4*0.2</f>
        <v>239424</v>
      </c>
      <c r="AH4" s="99">
        <f t="shared" ref="AH4:AH67" si="4">AF4+AG4</f>
        <v>1436544</v>
      </c>
      <c r="AI4" s="99">
        <f>AE4*1.2</f>
        <v>739.19999999999993</v>
      </c>
      <c r="AJ4" s="99">
        <f>AH4-AI4</f>
        <v>1435804.8</v>
      </c>
      <c r="AK4" s="153"/>
      <c r="AL4" s="3" t="b">
        <f t="shared" ref="AL4:AL67" si="5">SUM(AI4:AK4)=AH4</f>
        <v>1</v>
      </c>
    </row>
    <row r="5" spans="2:38" x14ac:dyDescent="0.25">
      <c r="B5" s="120" t="str">
        <f>Dane!B5</f>
        <v>01/01/03</v>
      </c>
      <c r="C5" s="120" t="str">
        <f>Dane!C5</f>
        <v>bytowski</v>
      </c>
      <c r="D5" s="120" t="str">
        <f>Dane!D5</f>
        <v>Miastko</v>
      </c>
      <c r="E5" s="121">
        <f>Dane!H5</f>
        <v>1.5</v>
      </c>
      <c r="F5" s="111"/>
      <c r="G5" s="111"/>
      <c r="H5" s="111"/>
      <c r="I5" s="111">
        <v>1</v>
      </c>
      <c r="J5" s="111"/>
      <c r="K5" s="31" t="str">
        <f>IF(Dane!T5="","",Dane!T5)</f>
        <v/>
      </c>
      <c r="L5" s="21">
        <f>IF(Dane!L5&gt;0,Dane!X5,"n/a")</f>
        <v>3</v>
      </c>
      <c r="M5" s="23" t="str">
        <f>IF(Dane!K5&gt;0,Dane!X5,"n/a")</f>
        <v>n/a</v>
      </c>
      <c r="N5" s="23">
        <f>IFERROR(IF(Dane!L5&gt;0,Koszty!L5*Dane!L5*1000,"n/a"),"n/a")</f>
        <v>4500</v>
      </c>
      <c r="O5" s="23" t="str">
        <f>IFERROR(IF(Dane!K5&gt;0,Koszty!M5*Dane!K5*1000,"n/a"),"n/a")</f>
        <v>n/a</v>
      </c>
      <c r="P5" s="100">
        <f>IF(F5="",0,HLOOKUP(B5,'Założenia - koszty'!$C$33:$K$43,11,FALSE))</f>
        <v>0</v>
      </c>
      <c r="Q5" s="100">
        <f>IF(G5="",0,IF(H5="",G5*'Założenia - koszty'!$I$30,G5*HLOOKUP(H5,'Założenia - koszty'!$B$20:$J$30,11,FALSE)))</f>
        <v>0</v>
      </c>
      <c r="R5" s="101">
        <f>IF(I5="",0,I5*'Założenia - koszty'!$D$69)</f>
        <v>86400</v>
      </c>
      <c r="S5" s="100">
        <f>Dane!N5*'Założenia - koszty'!$D$48</f>
        <v>0</v>
      </c>
      <c r="T5" s="100">
        <f>IF(Dane!M5&gt;0,Dane!Y5*Dane!M5*1000*HLOOKUP(Dane!W5,'Założenia - koszty'!$B$12:$H$14,2,FALSE),0)*'Założenia - koszty'!$D$17</f>
        <v>0</v>
      </c>
      <c r="U5" s="100">
        <f>Dane!K5*'Założenia - koszty'!$D$9+Dane!L5*'Założenia - koszty'!$E$9</f>
        <v>663750</v>
      </c>
      <c r="V5" s="100">
        <f>IF(Dane!G5=1,Dane!K5*'Założenia - koszty'!$D$14,0)</f>
        <v>0</v>
      </c>
      <c r="W5" s="100">
        <f>IF(Dane!G5=1,Dane!L5*'Założenia - koszty'!$D$14,0)</f>
        <v>0</v>
      </c>
      <c r="X5" s="100"/>
      <c r="Y5" s="100">
        <f>IF(N5="n/a",0,N5*HLOOKUP(Dane!W5,'Założenia - koszty'!$D$12:$J$13,2,TRUE))</f>
        <v>803610</v>
      </c>
      <c r="Z5" s="100">
        <f>IF(O5="n/a",0,O5*HLOOKUP(Dane!W5,'Założenia - koszty'!$D$12:$J$13,2,FALSE))</f>
        <v>0</v>
      </c>
      <c r="AA5" s="100">
        <f>IF(Dane!O5&gt;0,Dane!O5*HLOOKUP(Dane!W5,'Założenia - koszty'!$B$12:$F$13,2,FALSE)*'Założenia - koszty'!$D$17*1000*'Założenia - koszty'!$D$4,0)</f>
        <v>0</v>
      </c>
      <c r="AB5" s="100">
        <f>IF(Dane!P5&gt;0,Dane!P5*HLOOKUP(Dane!W5,'Założenia - koszty'!$B$12:$F$13,2,FALSE)*'Założenia - koszty'!$D$17*1000*'Założenia - koszty'!$D$5,0)</f>
        <v>0</v>
      </c>
      <c r="AC5" s="101">
        <f t="shared" si="0"/>
        <v>86400</v>
      </c>
      <c r="AD5" s="101">
        <f t="shared" si="1"/>
        <v>1467360</v>
      </c>
      <c r="AE5" s="100">
        <f>IF(J5="",0,J5*'Założenia - koszty'!$C$22)+E5*1000/'Założenia - koszty'!$D$53*'Założenia - koszty'!$D$52*2</f>
        <v>840</v>
      </c>
      <c r="AF5" s="99">
        <f t="shared" si="2"/>
        <v>1554600</v>
      </c>
      <c r="AG5" s="99">
        <f t="shared" si="3"/>
        <v>310920</v>
      </c>
      <c r="AH5" s="99">
        <f t="shared" si="4"/>
        <v>1865520</v>
      </c>
      <c r="AI5" s="99">
        <f>AE5*1.2+R5*1.2</f>
        <v>104688</v>
      </c>
      <c r="AJ5" s="99">
        <f>AH5-AI5</f>
        <v>1760832</v>
      </c>
      <c r="AK5" s="153"/>
      <c r="AL5" s="3" t="b">
        <f t="shared" si="5"/>
        <v>1</v>
      </c>
    </row>
    <row r="6" spans="2:38" x14ac:dyDescent="0.25">
      <c r="B6" s="120" t="str">
        <f>Dane!B6</f>
        <v>01/01/04</v>
      </c>
      <c r="C6" s="120" t="str">
        <f>Dane!C6</f>
        <v>bytowski</v>
      </c>
      <c r="D6" s="120" t="str">
        <f>Dane!D6</f>
        <v>Miastko</v>
      </c>
      <c r="E6" s="121">
        <f>Dane!H6</f>
        <v>1.4</v>
      </c>
      <c r="F6" s="111"/>
      <c r="G6" s="111"/>
      <c r="H6" s="111"/>
      <c r="I6" s="111"/>
      <c r="J6" s="111">
        <v>1</v>
      </c>
      <c r="K6" s="31" t="str">
        <f>IF(Dane!T6="","",Dane!T6)</f>
        <v/>
      </c>
      <c r="L6" s="21" t="str">
        <f>IF(Dane!L6&gt;0,Dane!X6,"n/a")</f>
        <v>n/a</v>
      </c>
      <c r="M6" s="23" t="str">
        <f>IF(Dane!K6&gt;0,Dane!X6,"n/a")</f>
        <v>n/a</v>
      </c>
      <c r="N6" s="23" t="str">
        <f>IFERROR(IF(Dane!L6&gt;0,Koszty!L6*Dane!L6*1000,"n/a"),"n/a")</f>
        <v>n/a</v>
      </c>
      <c r="O6" s="23" t="str">
        <f>IFERROR(IF(Dane!K6&gt;0,Koszty!M6*Dane!K6*1000,"n/a"),"n/a")</f>
        <v>n/a</v>
      </c>
      <c r="P6" s="100">
        <f>IF(F6="",0,HLOOKUP(B6,'Założenia - koszty'!$C$33:$K$43,11,FALSE))</f>
        <v>0</v>
      </c>
      <c r="Q6" s="100">
        <f>IF(G6="",0,IF(H6="",G6*'Założenia - koszty'!$I$30,G6*HLOOKUP(H6,'Założenia - koszty'!$B$20:$J$30,11,FALSE)))</f>
        <v>0</v>
      </c>
      <c r="R6" s="101">
        <f>IF(I6="",0,I6*'Założenia - koszty'!$D$69)</f>
        <v>0</v>
      </c>
      <c r="S6" s="100">
        <f>Dane!N6*'Założenia - koszty'!$D$48</f>
        <v>0</v>
      </c>
      <c r="T6" s="100">
        <f>IF(Dane!M6&gt;0,Dane!Y6*Dane!M6*1000*HLOOKUP(Dane!W6,'Założenia - koszty'!$B$12:$H$14,2,FALSE),0)*'Założenia - koszty'!$D$17</f>
        <v>0</v>
      </c>
      <c r="U6" s="100">
        <f>Dane!K6*'Założenia - koszty'!$D$9+Dane!L6*'Założenia - koszty'!$E$9</f>
        <v>0</v>
      </c>
      <c r="V6" s="100">
        <f>IF(Dane!G6=1,Dane!K6*'Założenia - koszty'!$D$14,0)</f>
        <v>0</v>
      </c>
      <c r="W6" s="100">
        <f>IF(Dane!G6=1,Dane!L6*'Założenia - koszty'!$D$14,0)</f>
        <v>0</v>
      </c>
      <c r="X6" s="100"/>
      <c r="Y6" s="100">
        <f>IF(N6="n/a",0,N6*HLOOKUP(Dane!W6,'Założenia - koszty'!$D$12:$J$13,2,TRUE))</f>
        <v>0</v>
      </c>
      <c r="Z6" s="100">
        <f>IF(O6="n/a",0,O6*HLOOKUP(Dane!W6,'Założenia - koszty'!$D$12:$J$13,2,FALSE))</f>
        <v>0</v>
      </c>
      <c r="AA6" s="100">
        <f>IF(Dane!O6&gt;0,Dane!O6*HLOOKUP(Dane!W6,'Założenia - koszty'!$B$12:$F$13,2,FALSE)*'Założenia - koszty'!$D$17*1000*'Założenia - koszty'!$D$4,0)</f>
        <v>0</v>
      </c>
      <c r="AB6" s="100">
        <f>IF(Dane!P6&gt;0,Dane!P6*HLOOKUP(Dane!W6,'Założenia - koszty'!$B$12:$F$13,2,FALSE)*'Założenia - koszty'!$D$17*1000*'Założenia - koszty'!$D$5,0)</f>
        <v>0</v>
      </c>
      <c r="AC6" s="101">
        <f t="shared" si="0"/>
        <v>0</v>
      </c>
      <c r="AD6" s="101">
        <f t="shared" si="1"/>
        <v>0</v>
      </c>
      <c r="AE6" s="100">
        <f>IF(J6="",0,J6*'Założenia - koszty'!$C$22)+E6*1000/'Założenia - koszty'!$D$53*'Założenia - koszty'!$D$52*2</f>
        <v>10584</v>
      </c>
      <c r="AF6" s="99">
        <f t="shared" si="2"/>
        <v>10584</v>
      </c>
      <c r="AG6" s="99">
        <f t="shared" si="3"/>
        <v>2116.8000000000002</v>
      </c>
      <c r="AH6" s="99">
        <f t="shared" si="4"/>
        <v>12700.8</v>
      </c>
      <c r="AI6" s="99"/>
      <c r="AJ6" s="99">
        <f t="shared" ref="AJ6:AJ11" si="6">AH6</f>
        <v>12700.8</v>
      </c>
      <c r="AK6" s="153"/>
      <c r="AL6" s="3" t="b">
        <f t="shared" si="5"/>
        <v>1</v>
      </c>
    </row>
    <row r="7" spans="2:38" x14ac:dyDescent="0.25">
      <c r="B7" s="120" t="str">
        <f>Dane!B7</f>
        <v>01/01/05</v>
      </c>
      <c r="C7" s="120" t="str">
        <f>Dane!C7</f>
        <v>bytowski</v>
      </c>
      <c r="D7" s="120" t="str">
        <f>Dane!D7</f>
        <v>Miastko</v>
      </c>
      <c r="E7" s="121">
        <f>Dane!H7</f>
        <v>0.65</v>
      </c>
      <c r="F7" s="111"/>
      <c r="G7" s="111"/>
      <c r="H7" s="111"/>
      <c r="I7" s="111"/>
      <c r="J7" s="111"/>
      <c r="K7" s="31" t="str">
        <f>IF(Dane!T7="","",Dane!T7)</f>
        <v/>
      </c>
      <c r="L7" s="21" t="str">
        <f>IF(Dane!L7&gt;0,Dane!X7,"n/a")</f>
        <v>n/a</v>
      </c>
      <c r="M7" s="23" t="str">
        <f>IF(Dane!K7&gt;0,Dane!X7,"n/a")</f>
        <v>n/a</v>
      </c>
      <c r="N7" s="23" t="str">
        <f>IFERROR(IF(Dane!L7&gt;0,Koszty!L7*Dane!L7*1000,"n/a"),"n/a")</f>
        <v>n/a</v>
      </c>
      <c r="O7" s="23" t="str">
        <f>IFERROR(IF(Dane!K7&gt;0,Koszty!M7*Dane!K7*1000,"n/a"),"n/a")</f>
        <v>n/a</v>
      </c>
      <c r="P7" s="100">
        <f>IF(F7="",0,HLOOKUP(B7,'Założenia - koszty'!$C$33:$K$43,11,FALSE))</f>
        <v>0</v>
      </c>
      <c r="Q7" s="100">
        <f>IF(G7="",0,IF(H7="",G7*'Założenia - koszty'!$I$30,G7*HLOOKUP(H7,'Założenia - koszty'!$B$20:$J$30,11,FALSE)))</f>
        <v>0</v>
      </c>
      <c r="R7" s="101">
        <f>IF(I7="",0,I7*'Założenia - koszty'!$D$69)</f>
        <v>0</v>
      </c>
      <c r="S7" s="100">
        <f>Dane!N7*'Założenia - koszty'!$D$48</f>
        <v>9000</v>
      </c>
      <c r="T7" s="100">
        <f>IF(Dane!M7&gt;0,Dane!Y7*Dane!M7*1000*HLOOKUP(Dane!W7,'Założenia - koszty'!$B$12:$H$14,2,FALSE),0)*'Założenia - koszty'!$D$17</f>
        <v>0</v>
      </c>
      <c r="U7" s="100">
        <f>Dane!K7*'Założenia - koszty'!$D$9+Dane!L7*'Założenia - koszty'!$E$9</f>
        <v>0</v>
      </c>
      <c r="V7" s="100">
        <f>IF(Dane!G7=1,Dane!K7*'Założenia - koszty'!$D$14,0)</f>
        <v>0</v>
      </c>
      <c r="W7" s="100">
        <f>IF(Dane!G7=1,Dane!L7*'Założenia - koszty'!$D$14,0)</f>
        <v>0</v>
      </c>
      <c r="X7" s="100"/>
      <c r="Y7" s="100">
        <f>IF(N7="n/a",0,N7*HLOOKUP(Dane!W7,'Założenia - koszty'!$D$12:$J$13,2,TRUE))</f>
        <v>0</v>
      </c>
      <c r="Z7" s="100">
        <f>IF(O7="n/a",0,O7*HLOOKUP(Dane!W7,'Założenia - koszty'!$D$12:$J$13,2,FALSE))</f>
        <v>0</v>
      </c>
      <c r="AA7" s="100">
        <f>IF(Dane!O7&gt;0,Dane!O7*HLOOKUP(Dane!W7,'Założenia - koszty'!$B$12:$F$13,2,FALSE)*'Założenia - koszty'!$D$17*1000*'Założenia - koszty'!$D$4,0)</f>
        <v>0</v>
      </c>
      <c r="AB7" s="100">
        <f>IF(Dane!P7&gt;0,Dane!P7*HLOOKUP(Dane!W7,'Założenia - koszty'!$B$12:$F$13,2,FALSE)*'Założenia - koszty'!$D$17*1000*'Założenia - koszty'!$D$5,0)</f>
        <v>56252.7</v>
      </c>
      <c r="AC7" s="101">
        <f t="shared" si="0"/>
        <v>0</v>
      </c>
      <c r="AD7" s="101">
        <f t="shared" si="1"/>
        <v>65252.7</v>
      </c>
      <c r="AE7" s="100">
        <f>IF(J7="",0,J7*'Założenia - koszty'!$C$22)+E7*1000/'Założenia - koszty'!$D$53*'Założenia - koszty'!$D$52*2</f>
        <v>364</v>
      </c>
      <c r="AF7" s="99">
        <f t="shared" si="2"/>
        <v>65616.7</v>
      </c>
      <c r="AG7" s="99">
        <f t="shared" si="3"/>
        <v>13123.34</v>
      </c>
      <c r="AH7" s="99">
        <f t="shared" si="4"/>
        <v>78740.039999999994</v>
      </c>
      <c r="AI7" s="99"/>
      <c r="AJ7" s="99">
        <f t="shared" si="6"/>
        <v>78740.039999999994</v>
      </c>
      <c r="AK7" s="154"/>
      <c r="AL7" s="3" t="b">
        <f t="shared" si="5"/>
        <v>1</v>
      </c>
    </row>
    <row r="8" spans="2:38" x14ac:dyDescent="0.25">
      <c r="B8" s="120" t="str">
        <f>Dane!B8</f>
        <v>01/01/06</v>
      </c>
      <c r="C8" s="120" t="str">
        <f>Dane!C8</f>
        <v>bytowski</v>
      </c>
      <c r="D8" s="120" t="str">
        <f>Dane!D8</f>
        <v>Miastko</v>
      </c>
      <c r="E8" s="121">
        <f>Dane!H8</f>
        <v>0.1</v>
      </c>
      <c r="F8" s="111"/>
      <c r="G8" s="111"/>
      <c r="H8" s="111"/>
      <c r="I8" s="111"/>
      <c r="J8" s="111"/>
      <c r="K8" s="31" t="str">
        <f>IF(Dane!T8="","",Dane!T8)</f>
        <v/>
      </c>
      <c r="L8" s="21" t="str">
        <f>IF(Dane!L8&gt;0,Dane!X8,"n/a")</f>
        <v>n/a</v>
      </c>
      <c r="M8" s="23" t="str">
        <f>IF(Dane!K8&gt;0,Dane!X8,"n/a")</f>
        <v>n/a</v>
      </c>
      <c r="N8" s="23" t="str">
        <f>IFERROR(IF(Dane!L8&gt;0,Koszty!L8*Dane!L8*1000,"n/a"),"n/a")</f>
        <v>n/a</v>
      </c>
      <c r="O8" s="23" t="str">
        <f>IFERROR(IF(Dane!K8&gt;0,Koszty!M8*Dane!K8*1000,"n/a"),"n/a")</f>
        <v>n/a</v>
      </c>
      <c r="P8" s="100">
        <f>IF(F8="",0,HLOOKUP(B8,'Założenia - koszty'!$C$33:$K$43,11,FALSE))</f>
        <v>0</v>
      </c>
      <c r="Q8" s="100">
        <f>IF(G8="",0,IF(H8="",G8*'Założenia - koszty'!$I$30,G8*HLOOKUP(H8,'Założenia - koszty'!$B$20:$J$30,11,FALSE)))</f>
        <v>0</v>
      </c>
      <c r="R8" s="101">
        <f>IF(I8="",0,I8*'Założenia - koszty'!$D$69)</f>
        <v>0</v>
      </c>
      <c r="S8" s="100">
        <f>Dane!N8*'Założenia - koszty'!$D$48</f>
        <v>3000</v>
      </c>
      <c r="T8" s="100">
        <f>IF(Dane!M8&gt;0,Dane!Y8*Dane!M8*1000*HLOOKUP(Dane!W8,'Założenia - koszty'!$B$12:$H$14,2,FALSE),0)*'Założenia - koszty'!$D$17</f>
        <v>0</v>
      </c>
      <c r="U8" s="100">
        <f>Dane!K8*'Założenia - koszty'!$D$9+Dane!L8*'Założenia - koszty'!$E$9</f>
        <v>0</v>
      </c>
      <c r="V8" s="100">
        <f>IF(Dane!G8=1,Dane!K8*'Założenia - koszty'!$D$14,0)</f>
        <v>0</v>
      </c>
      <c r="W8" s="100">
        <f>IF(Dane!G8=1,Dane!L8*'Założenia - koszty'!$D$14,0)</f>
        <v>0</v>
      </c>
      <c r="X8" s="100"/>
      <c r="Y8" s="100">
        <f>IF(N8="n/a",0,N8*HLOOKUP(Dane!W8,'Założenia - koszty'!$D$12:$J$13,2,TRUE))</f>
        <v>0</v>
      </c>
      <c r="Z8" s="100">
        <f>IF(O8="n/a",0,O8*HLOOKUP(Dane!W8,'Założenia - koszty'!$D$12:$J$13,2,FALSE))</f>
        <v>0</v>
      </c>
      <c r="AA8" s="100">
        <f>IF(Dane!O8&gt;0,Dane!O8*HLOOKUP(Dane!W8,'Założenia - koszty'!$B$12:$F$13,2,FALSE)*'Założenia - koszty'!$D$17*1000*'Założenia - koszty'!$D$4,0)</f>
        <v>0</v>
      </c>
      <c r="AB8" s="100">
        <f>IF(Dane!P8&gt;0,Dane!P8*HLOOKUP(Dane!W8,'Założenia - koszty'!$B$12:$F$13,2,FALSE)*'Założenia - koszty'!$D$17*1000*'Założenia - koszty'!$D$5,0)</f>
        <v>0</v>
      </c>
      <c r="AC8" s="101">
        <f t="shared" si="0"/>
        <v>0</v>
      </c>
      <c r="AD8" s="101">
        <f t="shared" si="1"/>
        <v>3000</v>
      </c>
      <c r="AE8" s="100">
        <f>IF(J8="",0,J8*'Założenia - koszty'!$C$22)+E8*1000/'Założenia - koszty'!$D$53*'Założenia - koszty'!$D$52*2</f>
        <v>56</v>
      </c>
      <c r="AF8" s="99">
        <f t="shared" si="2"/>
        <v>3056</v>
      </c>
      <c r="AG8" s="99">
        <f t="shared" si="3"/>
        <v>611.20000000000005</v>
      </c>
      <c r="AH8" s="99">
        <f t="shared" si="4"/>
        <v>3667.2</v>
      </c>
      <c r="AI8" s="99"/>
      <c r="AJ8" s="99">
        <f t="shared" si="6"/>
        <v>3667.2</v>
      </c>
      <c r="AK8" s="154"/>
      <c r="AL8" s="3" t="b">
        <f t="shared" si="5"/>
        <v>1</v>
      </c>
    </row>
    <row r="9" spans="2:38" x14ac:dyDescent="0.25">
      <c r="B9" s="120" t="str">
        <f>Dane!B9</f>
        <v>01/01/07</v>
      </c>
      <c r="C9" s="120" t="str">
        <f>Dane!C9</f>
        <v>bytowski</v>
      </c>
      <c r="D9" s="120" t="str">
        <f>Dane!D9</f>
        <v>Miastko</v>
      </c>
      <c r="E9" s="121">
        <f>Dane!H9</f>
        <v>0.45</v>
      </c>
      <c r="F9" s="111"/>
      <c r="G9" s="111"/>
      <c r="H9" s="111"/>
      <c r="I9" s="111"/>
      <c r="J9" s="111"/>
      <c r="K9" s="31" t="str">
        <f>IF(Dane!T9="","",Dane!T9)</f>
        <v/>
      </c>
      <c r="L9" s="21">
        <f>IF(Dane!L9&gt;0,Dane!X9,"n/a")</f>
        <v>3</v>
      </c>
      <c r="M9" s="23" t="str">
        <f>IF(Dane!K9&gt;0,Dane!X9,"n/a")</f>
        <v>n/a</v>
      </c>
      <c r="N9" s="23">
        <f>IFERROR(IF(Dane!L9&gt;0,Koszty!L9*Dane!L9*1000,"n/a"),"n/a")</f>
        <v>1350</v>
      </c>
      <c r="O9" s="23" t="str">
        <f>IFERROR(IF(Dane!K9&gt;0,Koszty!M9*Dane!K9*1000,"n/a"),"n/a")</f>
        <v>n/a</v>
      </c>
      <c r="P9" s="100">
        <f>IF(F9="",0,HLOOKUP(B9,'Założenia - koszty'!$C$33:$K$43,11,FALSE))</f>
        <v>0</v>
      </c>
      <c r="Q9" s="100">
        <f>IF(G9="",0,IF(H9="",G9*'Założenia - koszty'!$I$30,G9*HLOOKUP(H9,'Założenia - koszty'!$B$20:$J$30,11,FALSE)))</f>
        <v>0</v>
      </c>
      <c r="R9" s="101">
        <f>IF(I9="",0,I9*'Założenia - koszty'!$D$69)</f>
        <v>0</v>
      </c>
      <c r="S9" s="100">
        <f>Dane!N9*'Założenia - koszty'!$D$48</f>
        <v>0</v>
      </c>
      <c r="T9" s="100">
        <f>IF(Dane!M9&gt;0,Dane!Y9*Dane!M9*1000*HLOOKUP(Dane!W9,'Założenia - koszty'!$B$12:$H$14,2,FALSE),0)*'Założenia - koszty'!$D$17</f>
        <v>0</v>
      </c>
      <c r="U9" s="100">
        <f>Dane!K9*'Założenia - koszty'!$D$9+Dane!L9*'Założenia - koszty'!$E$9</f>
        <v>199125</v>
      </c>
      <c r="V9" s="100">
        <f>IF(Dane!G9=1,Dane!K9*'Założenia - koszty'!$D$14,0)</f>
        <v>0</v>
      </c>
      <c r="W9" s="100">
        <f>IF(Dane!G9=1,Dane!L9*'Założenia - koszty'!$D$14,0)</f>
        <v>15750</v>
      </c>
      <c r="X9" s="100"/>
      <c r="Y9" s="100">
        <f>IF(N9="n/a",0,N9*HLOOKUP(Dane!W9,'Założenia - koszty'!$D$12:$J$13,2,TRUE))</f>
        <v>241083.00000000003</v>
      </c>
      <c r="Z9" s="100">
        <f>IF(O9="n/a",0,O9*HLOOKUP(Dane!W9,'Założenia - koszty'!$D$12:$J$13,2,FALSE))</f>
        <v>0</v>
      </c>
      <c r="AA9" s="100">
        <f>IF(Dane!O9&gt;0,Dane!O9*HLOOKUP(Dane!W9,'Założenia - koszty'!$B$12:$F$13,2,FALSE)*'Założenia - koszty'!$D$17*1000*'Założenia - koszty'!$D$4,0)</f>
        <v>0</v>
      </c>
      <c r="AB9" s="100">
        <f>IF(Dane!P9&gt;0,Dane!P9*HLOOKUP(Dane!W9,'Założenia - koszty'!$B$12:$F$13,2,FALSE)*'Założenia - koszty'!$D$17*1000*'Założenia - koszty'!$D$5,0)</f>
        <v>0</v>
      </c>
      <c r="AC9" s="101">
        <f t="shared" si="0"/>
        <v>0</v>
      </c>
      <c r="AD9" s="101">
        <f t="shared" si="1"/>
        <v>455958</v>
      </c>
      <c r="AE9" s="100">
        <f>IF(J9="",0,J9*'Założenia - koszty'!$C$22)+E9*1000/'Założenia - koszty'!$D$53*'Założenia - koszty'!$D$52*2</f>
        <v>252</v>
      </c>
      <c r="AF9" s="99">
        <f t="shared" si="2"/>
        <v>456210</v>
      </c>
      <c r="AG9" s="99">
        <f t="shared" si="3"/>
        <v>91242</v>
      </c>
      <c r="AH9" s="99">
        <f t="shared" si="4"/>
        <v>547452</v>
      </c>
      <c r="AI9" s="99"/>
      <c r="AJ9" s="99">
        <f t="shared" si="6"/>
        <v>547452</v>
      </c>
      <c r="AK9" s="154"/>
      <c r="AL9" s="3" t="b">
        <f t="shared" si="5"/>
        <v>1</v>
      </c>
    </row>
    <row r="10" spans="2:38" x14ac:dyDescent="0.25">
      <c r="B10" s="120" t="str">
        <f>Dane!B10</f>
        <v>01/01/08</v>
      </c>
      <c r="C10" s="120" t="str">
        <f>Dane!C10</f>
        <v>bytowski</v>
      </c>
      <c r="D10" s="120" t="str">
        <f>Dane!D10</f>
        <v>Miastko</v>
      </c>
      <c r="E10" s="121">
        <f>Dane!H10</f>
        <v>0.1</v>
      </c>
      <c r="F10" s="111"/>
      <c r="G10" s="111"/>
      <c r="H10" s="111"/>
      <c r="I10" s="111"/>
      <c r="J10" s="111"/>
      <c r="K10" s="31" t="str">
        <f>IF(Dane!T10="","",Dane!T10)</f>
        <v/>
      </c>
      <c r="L10" s="21" t="str">
        <f>IF(Dane!L10&gt;0,Dane!X10,"n/a")</f>
        <v>n/a</v>
      </c>
      <c r="M10" s="23" t="str">
        <f>IF(Dane!K10&gt;0,Dane!X10,"n/a")</f>
        <v>n/a</v>
      </c>
      <c r="N10" s="23" t="str">
        <f>IFERROR(IF(Dane!L10&gt;0,Koszty!L10*Dane!L10*1000,"n/a"),"n/a")</f>
        <v>n/a</v>
      </c>
      <c r="O10" s="23" t="str">
        <f>IFERROR(IF(Dane!K10&gt;0,Koszty!M10*Dane!K10*1000,"n/a"),"n/a")</f>
        <v>n/a</v>
      </c>
      <c r="P10" s="100">
        <f>IF(F10="",0,HLOOKUP(B10,'Założenia - koszty'!$C$33:$K$43,11,FALSE))</f>
        <v>0</v>
      </c>
      <c r="Q10" s="100">
        <f>IF(G10="",0,IF(H10="",G10*'Założenia - koszty'!$I$30,G10*HLOOKUP(H10,'Założenia - koszty'!$B$20:$J$30,11,FALSE)))</f>
        <v>0</v>
      </c>
      <c r="R10" s="101">
        <f>IF(I10="",0,I10*'Założenia - koszty'!$D$69)</f>
        <v>0</v>
      </c>
      <c r="S10" s="100">
        <f>Dane!N10*'Założenia - koszty'!$D$48</f>
        <v>0</v>
      </c>
      <c r="T10" s="100">
        <f>IF(Dane!M10&gt;0,Dane!Y10*Dane!M10*1000*HLOOKUP(Dane!W10,'Założenia - koszty'!$B$12:$H$14,2,FALSE),0)*'Założenia - koszty'!$D$17</f>
        <v>0</v>
      </c>
      <c r="U10" s="100">
        <f>Dane!K10*'Założenia - koszty'!$D$9+Dane!L10*'Założenia - koszty'!$E$9</f>
        <v>0</v>
      </c>
      <c r="V10" s="100">
        <f>IF(Dane!G10=1,Dane!K10*'Założenia - koszty'!$D$14,0)</f>
        <v>0</v>
      </c>
      <c r="W10" s="100">
        <f>IF(Dane!G10=1,Dane!L10*'Założenia - koszty'!$D$14,0)</f>
        <v>0</v>
      </c>
      <c r="X10" s="100"/>
      <c r="Y10" s="100">
        <f>IF(N10="n/a",0,N10*HLOOKUP(Dane!W10,'Założenia - koszty'!$D$12:$J$13,2,TRUE))</f>
        <v>0</v>
      </c>
      <c r="Z10" s="100">
        <f>IF(O10="n/a",0,O10*HLOOKUP(Dane!W10,'Założenia - koszty'!$D$12:$J$13,2,FALSE))</f>
        <v>0</v>
      </c>
      <c r="AA10" s="100">
        <f>IF(Dane!O10&gt;0,Dane!O10*HLOOKUP(Dane!W10,'Założenia - koszty'!$B$12:$F$13,2,FALSE)*'Założenia - koszty'!$D$17*1000*'Założenia - koszty'!$D$4,0)</f>
        <v>0</v>
      </c>
      <c r="AB10" s="100">
        <f>IF(Dane!P10&gt;0,Dane!P10*HLOOKUP(Dane!W10,'Założenia - koszty'!$B$12:$F$13,2,FALSE)*'Założenia - koszty'!$D$17*1000*'Założenia - koszty'!$D$5,0)</f>
        <v>0</v>
      </c>
      <c r="AC10" s="101">
        <f t="shared" si="0"/>
        <v>0</v>
      </c>
      <c r="AD10" s="101">
        <f t="shared" si="1"/>
        <v>0</v>
      </c>
      <c r="AE10" s="100">
        <f>IF(J10="",0,J10*'Założenia - koszty'!$C$22)+E10*1000/'Założenia - koszty'!$D$53*'Założenia - koszty'!$D$52*2</f>
        <v>56</v>
      </c>
      <c r="AF10" s="99">
        <f t="shared" si="2"/>
        <v>56</v>
      </c>
      <c r="AG10" s="99">
        <f t="shared" si="3"/>
        <v>11.200000000000001</v>
      </c>
      <c r="AH10" s="99">
        <f t="shared" si="4"/>
        <v>67.2</v>
      </c>
      <c r="AI10" s="99"/>
      <c r="AJ10" s="99">
        <f t="shared" si="6"/>
        <v>67.2</v>
      </c>
      <c r="AK10" s="154"/>
      <c r="AL10" s="3" t="b">
        <f t="shared" si="5"/>
        <v>1</v>
      </c>
    </row>
    <row r="11" spans="2:38" x14ac:dyDescent="0.25">
      <c r="B11" s="120" t="str">
        <f>Dane!B11</f>
        <v>01/01/09</v>
      </c>
      <c r="C11" s="120" t="str">
        <f>Dane!C11</f>
        <v>bytowski</v>
      </c>
      <c r="D11" s="120" t="str">
        <f>Dane!D11</f>
        <v>Miastko</v>
      </c>
      <c r="E11" s="121">
        <f>Dane!H11</f>
        <v>0.2</v>
      </c>
      <c r="F11" s="111"/>
      <c r="G11" s="111"/>
      <c r="H11" s="111"/>
      <c r="I11" s="111"/>
      <c r="J11" s="111"/>
      <c r="K11" s="31" t="str">
        <f>IF(Dane!T11="","",Dane!T11)</f>
        <v/>
      </c>
      <c r="L11" s="21" t="str">
        <f>IF(Dane!L11&gt;0,Dane!X11,"n/a")</f>
        <v>n/a</v>
      </c>
      <c r="M11" s="23" t="str">
        <f>IF(Dane!K11&gt;0,Dane!X11,"n/a")</f>
        <v>n/a</v>
      </c>
      <c r="N11" s="23" t="str">
        <f>IFERROR(IF(Dane!L11&gt;0,Koszty!L11*Dane!L11*1000,"n/a"),"n/a")</f>
        <v>n/a</v>
      </c>
      <c r="O11" s="23" t="str">
        <f>IFERROR(IF(Dane!K11&gt;0,Koszty!M11*Dane!K11*1000,"n/a"),"n/a")</f>
        <v>n/a</v>
      </c>
      <c r="P11" s="100">
        <f>IF(F11="",0,HLOOKUP(B11,'Założenia - koszty'!$C$33:$K$43,11,FALSE))</f>
        <v>0</v>
      </c>
      <c r="Q11" s="100">
        <f>IF(G11="",0,IF(H11="",G11*'Założenia - koszty'!$I$30,G11*HLOOKUP(H11,'Założenia - koszty'!$B$20:$J$30,11,FALSE)))</f>
        <v>0</v>
      </c>
      <c r="R11" s="101">
        <f>IF(I11="",0,I11*'Założenia - koszty'!$D$69)</f>
        <v>0</v>
      </c>
      <c r="S11" s="100">
        <f>Dane!N11*'Założenia - koszty'!$D$48</f>
        <v>0</v>
      </c>
      <c r="T11" s="100">
        <f>IF(Dane!M11&gt;0,Dane!Y11*Dane!M11*1000*HLOOKUP(Dane!W11,'Założenia - koszty'!$B$12:$H$14,2,FALSE),0)*'Założenia - koszty'!$D$17</f>
        <v>0</v>
      </c>
      <c r="U11" s="100">
        <f>Dane!K11*'Założenia - koszty'!$D$9+Dane!L11*'Założenia - koszty'!$E$9</f>
        <v>0</v>
      </c>
      <c r="V11" s="100">
        <f>IF(Dane!G11=1,Dane!K11*'Założenia - koszty'!$D$14,0)</f>
        <v>0</v>
      </c>
      <c r="W11" s="100">
        <f>IF(Dane!G11=1,Dane!L11*'Założenia - koszty'!$D$14,0)</f>
        <v>0</v>
      </c>
      <c r="X11" s="100"/>
      <c r="Y11" s="100">
        <f>IF(N11="n/a",0,N11*HLOOKUP(Dane!W11,'Założenia - koszty'!$D$12:$J$13,2,TRUE))</f>
        <v>0</v>
      </c>
      <c r="Z11" s="100">
        <f>IF(O11="n/a",0,O11*HLOOKUP(Dane!W11,'Założenia - koszty'!$D$12:$J$13,2,FALSE))</f>
        <v>0</v>
      </c>
      <c r="AA11" s="100">
        <f>IF(Dane!O11&gt;0,Dane!O11*HLOOKUP(Dane!W11,'Założenia - koszty'!$B$12:$F$13,2,FALSE)*'Założenia - koszty'!$D$17*1000*'Założenia - koszty'!$D$4,0)</f>
        <v>0</v>
      </c>
      <c r="AB11" s="100">
        <f>IF(Dane!P11&gt;0,Dane!P11*HLOOKUP(Dane!W11,'Założenia - koszty'!$B$12:$F$13,2,FALSE)*'Założenia - koszty'!$D$17*1000*'Założenia - koszty'!$D$5,0)</f>
        <v>0</v>
      </c>
      <c r="AC11" s="101">
        <f t="shared" si="0"/>
        <v>0</v>
      </c>
      <c r="AD11" s="101">
        <f t="shared" si="1"/>
        <v>0</v>
      </c>
      <c r="AE11" s="100">
        <f>IF(J11="",0,J11*'Założenia - koszty'!$C$22)+E11*1000/'Założenia - koszty'!$D$53*'Założenia - koszty'!$D$52*2</f>
        <v>112</v>
      </c>
      <c r="AF11" s="99">
        <f t="shared" si="2"/>
        <v>112</v>
      </c>
      <c r="AG11" s="99">
        <f t="shared" si="3"/>
        <v>22.400000000000002</v>
      </c>
      <c r="AH11" s="99">
        <f t="shared" si="4"/>
        <v>134.4</v>
      </c>
      <c r="AI11" s="99"/>
      <c r="AJ11" s="99">
        <f t="shared" si="6"/>
        <v>134.4</v>
      </c>
      <c r="AK11" s="154"/>
      <c r="AL11" s="3" t="b">
        <f t="shared" si="5"/>
        <v>1</v>
      </c>
    </row>
    <row r="12" spans="2:38" x14ac:dyDescent="0.25">
      <c r="B12" s="120" t="str">
        <f>Dane!B12</f>
        <v>01/01/10</v>
      </c>
      <c r="C12" s="120" t="str">
        <f>Dane!C12</f>
        <v>bytowski</v>
      </c>
      <c r="D12" s="120" t="str">
        <f>Dane!D12</f>
        <v>Miastko</v>
      </c>
      <c r="E12" s="121">
        <f>Dane!H12</f>
        <v>1.6</v>
      </c>
      <c r="F12" s="111"/>
      <c r="G12" s="111"/>
      <c r="H12" s="111"/>
      <c r="I12" s="111"/>
      <c r="J12" s="111"/>
      <c r="K12" s="31" t="str">
        <f>IF(Dane!T12="","",Dane!T12)</f>
        <v/>
      </c>
      <c r="L12" s="21" t="str">
        <f>IF(Dane!L12&gt;0,Dane!X12,"n/a")</f>
        <v>n/a</v>
      </c>
      <c r="M12" s="23">
        <f>IF(Dane!K12&gt;0,Dane!X12,"n/a")</f>
        <v>2.5</v>
      </c>
      <c r="N12" s="23" t="str">
        <f>IFERROR(IF(Dane!L12&gt;0,Koszty!L12*Dane!L12*1000,"n/a"),"n/a")</f>
        <v>n/a</v>
      </c>
      <c r="O12" s="23">
        <f>IFERROR(IF(Dane!K12&gt;0,Koszty!M12*Dane!K12*1000,"n/a"),"n/a")</f>
        <v>4000</v>
      </c>
      <c r="P12" s="100">
        <f>IF(F12="",0,HLOOKUP(B12,'Założenia - koszty'!$C$33:$K$43,11,FALSE))</f>
        <v>0</v>
      </c>
      <c r="Q12" s="100">
        <f>IF(G12="",0,IF(H12="",G12*'Założenia - koszty'!$I$30,G12*HLOOKUP(H12,'Założenia - koszty'!$B$20:$J$30,11,FALSE)))</f>
        <v>0</v>
      </c>
      <c r="R12" s="101">
        <f>IF(I12="",0,I12*'Założenia - koszty'!$D$69)</f>
        <v>0</v>
      </c>
      <c r="S12" s="100">
        <f>Dane!N12*'Założenia - koszty'!$D$48</f>
        <v>0</v>
      </c>
      <c r="T12" s="100">
        <f>IF(Dane!M12&gt;0,Dane!Y12*Dane!M12*1000*HLOOKUP(Dane!W12,'Założenia - koszty'!$B$12:$H$14,2,FALSE),0)*'Założenia - koszty'!$D$17</f>
        <v>0</v>
      </c>
      <c r="U12" s="100">
        <f>Dane!K12*'Założenia - koszty'!$D$9+Dane!L12*'Założenia - koszty'!$E$9</f>
        <v>590000</v>
      </c>
      <c r="V12" s="100">
        <f>IF(Dane!G12=1,Dane!K12*'Założenia - koszty'!$D$14,0)</f>
        <v>56000</v>
      </c>
      <c r="W12" s="100">
        <f>IF(Dane!G12=1,Dane!L12*'Założenia - koszty'!$D$14,0)</f>
        <v>0</v>
      </c>
      <c r="X12" s="100"/>
      <c r="Y12" s="100">
        <f>IF(N12="n/a",0,N12*HLOOKUP(Dane!W12,'Założenia - koszty'!$D$12:$J$13,2,TRUE))</f>
        <v>0</v>
      </c>
      <c r="Z12" s="100">
        <f>IF(O12="n/a",0,O12*HLOOKUP(Dane!W12,'Założenia - koszty'!$D$12:$J$13,2,FALSE))</f>
        <v>714320</v>
      </c>
      <c r="AA12" s="100">
        <f>IF(Dane!O12&gt;0,Dane!O12*HLOOKUP(Dane!W12,'Założenia - koszty'!$B$12:$F$13,2,FALSE)*'Założenia - koszty'!$D$17*1000*'Założenia - koszty'!$D$4,0)</f>
        <v>0</v>
      </c>
      <c r="AB12" s="100">
        <f>IF(Dane!P12&gt;0,Dane!P12*HLOOKUP(Dane!W12,'Założenia - koszty'!$B$12:$F$13,2,FALSE)*'Założenia - koszty'!$D$17*1000*'Założenia - koszty'!$D$5,0)</f>
        <v>0</v>
      </c>
      <c r="AC12" s="101">
        <f t="shared" si="0"/>
        <v>0</v>
      </c>
      <c r="AD12" s="101">
        <f t="shared" si="1"/>
        <v>1360320</v>
      </c>
      <c r="AE12" s="100">
        <f>IF(J12="",0,J12*'Założenia - koszty'!$C$22)+E12*1000/'Założenia - koszty'!$D$53*'Założenia - koszty'!$D$52*2</f>
        <v>896</v>
      </c>
      <c r="AF12" s="99">
        <f t="shared" si="2"/>
        <v>1361216</v>
      </c>
      <c r="AG12" s="99">
        <f t="shared" si="3"/>
        <v>272243.20000000001</v>
      </c>
      <c r="AH12" s="99">
        <f t="shared" si="4"/>
        <v>1633459.2</v>
      </c>
      <c r="AI12" s="99">
        <f>AH12</f>
        <v>1633459.2</v>
      </c>
      <c r="AJ12" s="99"/>
      <c r="AK12" s="153"/>
      <c r="AL12" s="3" t="b">
        <f t="shared" si="5"/>
        <v>1</v>
      </c>
    </row>
    <row r="13" spans="2:38" x14ac:dyDescent="0.25">
      <c r="B13" s="120" t="str">
        <f>Dane!B13</f>
        <v>01/01/11</v>
      </c>
      <c r="C13" s="120" t="str">
        <f>Dane!C13</f>
        <v>bytowski</v>
      </c>
      <c r="D13" s="120" t="str">
        <f>Dane!D13</f>
        <v>Miastko</v>
      </c>
      <c r="E13" s="121">
        <f>Dane!H13</f>
        <v>11.9</v>
      </c>
      <c r="F13" s="111"/>
      <c r="G13" s="111">
        <v>3</v>
      </c>
      <c r="H13" s="111"/>
      <c r="I13" s="111"/>
      <c r="J13" s="111"/>
      <c r="K13" s="31" t="str">
        <f>IF(Dane!T13="","",Dane!T13)</f>
        <v/>
      </c>
      <c r="L13" s="21" t="str">
        <f>IF(Dane!L13&gt;0,Dane!X13,"n/a")</f>
        <v>n/a</v>
      </c>
      <c r="M13" s="23">
        <f>IF(Dane!K13&gt;0,Dane!X13,"n/a")</f>
        <v>2.5</v>
      </c>
      <c r="N13" s="23" t="str">
        <f>IFERROR(IF(Dane!L13&gt;0,Koszty!L13*Dane!L13*1000,"n/a"),"n/a")</f>
        <v>n/a</v>
      </c>
      <c r="O13" s="23">
        <f>IFERROR(IF(Dane!K13&gt;0,Koszty!M13*Dane!K13*1000,"n/a"),"n/a")</f>
        <v>29750</v>
      </c>
      <c r="P13" s="100">
        <f>IF(F13="",0,HLOOKUP(B13,'Założenia - koszty'!$C$33:$K$43,11,FALSE))</f>
        <v>0</v>
      </c>
      <c r="Q13" s="100">
        <f>IF(G13="",0,IF(H13="",G13*'Założenia - koszty'!$I$30,G13*HLOOKUP(H13,'Założenia - koszty'!$B$20:$J$30,11,FALSE)))</f>
        <v>245820</v>
      </c>
      <c r="R13" s="101">
        <f>IF(I13="",0,I13*'Założenia - koszty'!$D$69)</f>
        <v>0</v>
      </c>
      <c r="S13" s="100">
        <f>Dane!N13*'Założenia - koszty'!$D$48</f>
        <v>0</v>
      </c>
      <c r="T13" s="100">
        <f>IF(Dane!M13&gt;0,Dane!Y13*Dane!M13*1000*HLOOKUP(Dane!W13,'Założenia - koszty'!$B$12:$H$14,2,FALSE),0)*'Założenia - koszty'!$D$17</f>
        <v>0</v>
      </c>
      <c r="U13" s="100">
        <f>Dane!K13*'Założenia - koszty'!$D$9+Dane!L13*'Założenia - koszty'!$E$9</f>
        <v>4388125</v>
      </c>
      <c r="V13" s="100">
        <f>IF(Dane!G13=1,Dane!K13*'Założenia - koszty'!$D$14,0)</f>
        <v>0</v>
      </c>
      <c r="W13" s="100">
        <f>IF(Dane!G13=1,Dane!L13*'Założenia - koszty'!$D$14,0)</f>
        <v>0</v>
      </c>
      <c r="X13" s="100"/>
      <c r="Y13" s="100">
        <f>IF(N13="n/a",0,N13*HLOOKUP(Dane!W13,'Założenia - koszty'!$D$12:$J$13,2,TRUE))</f>
        <v>0</v>
      </c>
      <c r="Z13" s="100">
        <f>IF(O13="n/a",0,O13*HLOOKUP(Dane!W13,'Założenia - koszty'!$D$12:$J$13,2,FALSE))</f>
        <v>5312755</v>
      </c>
      <c r="AA13" s="100">
        <f>IF(Dane!O13&gt;0,Dane!O13*HLOOKUP(Dane!W13,'Założenia - koszty'!$B$12:$F$13,2,FALSE)*'Założenia - koszty'!$D$17*1000*'Założenia - koszty'!$D$4,0)</f>
        <v>0</v>
      </c>
      <c r="AB13" s="100">
        <f>IF(Dane!P13&gt;0,Dane!P13*HLOOKUP(Dane!W13,'Założenia - koszty'!$B$12:$F$13,2,FALSE)*'Założenia - koszty'!$D$17*1000*'Założenia - koszty'!$D$5,0)</f>
        <v>0</v>
      </c>
      <c r="AC13" s="101">
        <f t="shared" si="0"/>
        <v>245820</v>
      </c>
      <c r="AD13" s="101">
        <f t="shared" si="1"/>
        <v>9700880</v>
      </c>
      <c r="AE13" s="100">
        <f>IF(J13="",0,J13*'Założenia - koszty'!$C$22)+E13*1000/'Założenia - koszty'!$D$53*'Założenia - koszty'!$D$52*2</f>
        <v>6664</v>
      </c>
      <c r="AF13" s="99">
        <f t="shared" si="2"/>
        <v>9953364</v>
      </c>
      <c r="AG13" s="99">
        <f t="shared" si="3"/>
        <v>1990672.8</v>
      </c>
      <c r="AH13" s="99">
        <f>AF13+AG13</f>
        <v>11944036.800000001</v>
      </c>
      <c r="AI13" s="99"/>
      <c r="AJ13" s="99">
        <f t="shared" ref="AJ13:AJ48" si="7">AH13</f>
        <v>11944036.800000001</v>
      </c>
      <c r="AK13" s="153"/>
      <c r="AL13" s="3" t="b">
        <f t="shared" si="5"/>
        <v>1</v>
      </c>
    </row>
    <row r="14" spans="2:38" ht="38.25" x14ac:dyDescent="0.25">
      <c r="B14" s="120" t="str">
        <f>Dane!B14</f>
        <v>01/01/12</v>
      </c>
      <c r="C14" s="120" t="str">
        <f>Dane!C14</f>
        <v>bytowski</v>
      </c>
      <c r="D14" s="120" t="str">
        <f>Dane!D14</f>
        <v>Miastko</v>
      </c>
      <c r="E14" s="121">
        <f>Dane!H14</f>
        <v>0.1</v>
      </c>
      <c r="F14" s="111"/>
      <c r="G14" s="111"/>
      <c r="H14" s="111"/>
      <c r="I14" s="111"/>
      <c r="J14" s="111"/>
      <c r="K14" s="31" t="str">
        <f>IF(Dane!T14="","",Dane!T14)</f>
        <v>Udrożnienie zasypanego wiaduktu</v>
      </c>
      <c r="L14" s="21" t="str">
        <f>IF(Dane!L14&gt;0,Dane!X14,"n/a")</f>
        <v>n/a</v>
      </c>
      <c r="M14" s="23">
        <f>IF(Dane!K14&gt;0,Dane!X14,"n/a")</f>
        <v>2.5</v>
      </c>
      <c r="N14" s="23" t="str">
        <f>IFERROR(IF(Dane!L14&gt;0,Koszty!L14*Dane!L14*1000,"n/a"),"n/a")</f>
        <v>n/a</v>
      </c>
      <c r="O14" s="23">
        <f>IFERROR(IF(Dane!K14&gt;0,Koszty!M14*Dane!K14*1000,"n/a"),"n/a")</f>
        <v>250</v>
      </c>
      <c r="P14" s="100">
        <f>IF(F14="",0,HLOOKUP(B14,'Założenia - koszty'!$C$33:$K$43,11,FALSE))</f>
        <v>0</v>
      </c>
      <c r="Q14" s="100">
        <f>IF(G14="",0,IF(H14="",G14*'Założenia - koszty'!$I$30,G14*HLOOKUP(H14,'Założenia - koszty'!$B$20:$J$30,11,FALSE)))</f>
        <v>0</v>
      </c>
      <c r="R14" s="101">
        <f>IF(I14="",0,I14*'Założenia - koszty'!$D$69)</f>
        <v>0</v>
      </c>
      <c r="S14" s="100">
        <f>Dane!N14*'Założenia - koszty'!$D$48</f>
        <v>0</v>
      </c>
      <c r="T14" s="100">
        <f>IF(Dane!M14&gt;0,Dane!Y14*Dane!M14*1000*HLOOKUP(Dane!W14,'Założenia - koszty'!$B$12:$H$14,2,FALSE),0)*'Założenia - koszty'!$D$17</f>
        <v>0</v>
      </c>
      <c r="U14" s="100">
        <f>Dane!K14*'Założenia - koszty'!$D$9+Dane!L14*'Założenia - koszty'!$E$9</f>
        <v>36875</v>
      </c>
      <c r="V14" s="100">
        <f>IF(Dane!G14=1,Dane!K14*'Założenia - koszty'!$D$14,0)</f>
        <v>0</v>
      </c>
      <c r="W14" s="100">
        <f>IF(Dane!G14=1,Dane!L14*'Założenia - koszty'!$D$14,0)</f>
        <v>0</v>
      </c>
      <c r="X14" s="100">
        <f>'Założenia - koszty'!D70</f>
        <v>36200</v>
      </c>
      <c r="Y14" s="100">
        <f>IF(N14="n/a",0,N14*HLOOKUP(Dane!W14,'Założenia - koszty'!$D$12:$J$13,2,TRUE))</f>
        <v>0</v>
      </c>
      <c r="Z14" s="100">
        <f>IF(O14="n/a",0,O14*HLOOKUP(Dane!W14,'Założenia - koszty'!$D$12:$J$13,2,FALSE))</f>
        <v>44645</v>
      </c>
      <c r="AA14" s="100">
        <f>IF(Dane!O14&gt;0,Dane!O14*HLOOKUP(Dane!W14,'Założenia - koszty'!$B$12:$F$13,2,FALSE)*'Założenia - koszty'!$D$17*1000*'Założenia - koszty'!$D$4,0)</f>
        <v>0</v>
      </c>
      <c r="AB14" s="100">
        <f>IF(Dane!P14&gt;0,Dane!P14*HLOOKUP(Dane!W14,'Założenia - koszty'!$B$12:$F$13,2,FALSE)*'Założenia - koszty'!$D$17*1000*'Założenia - koszty'!$D$5,0)</f>
        <v>0</v>
      </c>
      <c r="AC14" s="101">
        <f t="shared" si="0"/>
        <v>0</v>
      </c>
      <c r="AD14" s="101">
        <f t="shared" si="1"/>
        <v>117720</v>
      </c>
      <c r="AE14" s="100">
        <f>IF(J14="",0,J14*'Założenia - koszty'!$C$22)+E14*1000/'Założenia - koszty'!$D$53*'Założenia - koszty'!$D$52*2</f>
        <v>56</v>
      </c>
      <c r="AF14" s="99">
        <f t="shared" si="2"/>
        <v>117776</v>
      </c>
      <c r="AG14" s="99">
        <f t="shared" si="3"/>
        <v>23555.200000000001</v>
      </c>
      <c r="AH14" s="99">
        <f t="shared" si="4"/>
        <v>141331.20000000001</v>
      </c>
      <c r="AI14" s="99"/>
      <c r="AJ14" s="99">
        <f t="shared" si="7"/>
        <v>141331.20000000001</v>
      </c>
      <c r="AK14" s="153"/>
      <c r="AL14" s="3" t="b">
        <f t="shared" si="5"/>
        <v>1</v>
      </c>
    </row>
    <row r="15" spans="2:38" x14ac:dyDescent="0.25">
      <c r="B15" s="120" t="str">
        <f>Dane!B15</f>
        <v>01/01/13</v>
      </c>
      <c r="C15" s="120" t="str">
        <f>Dane!C15</f>
        <v>bytowski</v>
      </c>
      <c r="D15" s="120" t="str">
        <f>Dane!D15</f>
        <v>Miastko</v>
      </c>
      <c r="E15" s="121">
        <f>Dane!H15</f>
        <v>2.7</v>
      </c>
      <c r="F15" s="111"/>
      <c r="G15" s="111"/>
      <c r="H15" s="111"/>
      <c r="I15" s="111"/>
      <c r="J15" s="111"/>
      <c r="K15" s="31" t="str">
        <f>IF(Dane!T15="","",Dane!T15)</f>
        <v/>
      </c>
      <c r="L15" s="21" t="str">
        <f>IF(Dane!L15&gt;0,Dane!X15,"n/a")</f>
        <v>n/a</v>
      </c>
      <c r="M15" s="23">
        <f>IF(Dane!K15&gt;0,Dane!X15,"n/a")</f>
        <v>2.5</v>
      </c>
      <c r="N15" s="23" t="str">
        <f>IFERROR(IF(Dane!L15&gt;0,Koszty!L15*Dane!L15*1000,"n/a"),"n/a")</f>
        <v>n/a</v>
      </c>
      <c r="O15" s="23">
        <f>IFERROR(IF(Dane!K15&gt;0,Koszty!M15*Dane!K15*1000,"n/a"),"n/a")</f>
        <v>6750</v>
      </c>
      <c r="P15" s="100">
        <f>IF(F15="",0,HLOOKUP(B15,'Założenia - koszty'!$C$33:$K$43,11,FALSE))</f>
        <v>0</v>
      </c>
      <c r="Q15" s="100">
        <f>IF(G15="",0,IF(H15="",G15*'Założenia - koszty'!$I$30,G15*HLOOKUP(H15,'Założenia - koszty'!$B$20:$J$30,11,FALSE)))</f>
        <v>0</v>
      </c>
      <c r="R15" s="101">
        <f>IF(I15="",0,I15*'Założenia - koszty'!$D$69)</f>
        <v>0</v>
      </c>
      <c r="S15" s="100">
        <f>Dane!N15*'Założenia - koszty'!$D$48</f>
        <v>0</v>
      </c>
      <c r="T15" s="100">
        <f>IF(Dane!M15&gt;0,Dane!Y15*Dane!M15*1000*HLOOKUP(Dane!W15,'Założenia - koszty'!$B$12:$H$14,2,FALSE),0)*'Założenia - koszty'!$D$17</f>
        <v>0</v>
      </c>
      <c r="U15" s="100">
        <f>Dane!K15*'Założenia - koszty'!$D$9+Dane!L15*'Założenia - koszty'!$E$9</f>
        <v>995625.00000000012</v>
      </c>
      <c r="V15" s="100">
        <f>IF(Dane!G15=1,Dane!K15*'Założenia - koszty'!$D$14,0)</f>
        <v>0</v>
      </c>
      <c r="W15" s="100">
        <f>IF(Dane!G15=1,Dane!L15*'Założenia - koszty'!$D$14,0)</f>
        <v>0</v>
      </c>
      <c r="X15" s="100"/>
      <c r="Y15" s="100">
        <f>IF(N15="n/a",0,N15*HLOOKUP(Dane!W15,'Założenia - koszty'!$D$12:$J$13,2,TRUE))</f>
        <v>0</v>
      </c>
      <c r="Z15" s="100">
        <f>IF(O15="n/a",0,O15*HLOOKUP(Dane!W15,'Założenia - koszty'!$D$12:$J$13,2,FALSE))</f>
        <v>1205415</v>
      </c>
      <c r="AA15" s="100">
        <f>IF(Dane!O15&gt;0,Dane!O15*HLOOKUP(Dane!W15,'Założenia - koszty'!$B$12:$F$13,2,FALSE)*'Założenia - koszty'!$D$17*1000*'Założenia - koszty'!$D$4,0)</f>
        <v>0</v>
      </c>
      <c r="AB15" s="100">
        <f>IF(Dane!P15&gt;0,Dane!P15*HLOOKUP(Dane!W15,'Założenia - koszty'!$B$12:$F$13,2,FALSE)*'Założenia - koszty'!$D$17*1000*'Założenia - koszty'!$D$5,0)</f>
        <v>0</v>
      </c>
      <c r="AC15" s="101">
        <f t="shared" si="0"/>
        <v>0</v>
      </c>
      <c r="AD15" s="101">
        <f t="shared" si="1"/>
        <v>2201040</v>
      </c>
      <c r="AE15" s="100">
        <f>IF(J15="",0,J15*'Założenia - koszty'!$C$22)+E15*1000/'Założenia - koszty'!$D$53*'Założenia - koszty'!$D$52*2</f>
        <v>1512</v>
      </c>
      <c r="AF15" s="99">
        <f t="shared" si="2"/>
        <v>2202552</v>
      </c>
      <c r="AG15" s="99">
        <f t="shared" si="3"/>
        <v>440510.4</v>
      </c>
      <c r="AH15" s="99">
        <f t="shared" si="4"/>
        <v>2643062.4</v>
      </c>
      <c r="AI15" s="99"/>
      <c r="AJ15" s="99">
        <f t="shared" si="7"/>
        <v>2643062.4</v>
      </c>
      <c r="AK15" s="153"/>
      <c r="AL15" s="3" t="b">
        <f t="shared" si="5"/>
        <v>1</v>
      </c>
    </row>
    <row r="16" spans="2:38" ht="51" x14ac:dyDescent="0.25">
      <c r="B16" s="120" t="str">
        <f>Dane!B16</f>
        <v>01/01/14</v>
      </c>
      <c r="C16" s="120" t="str">
        <f>Dane!C16</f>
        <v>bytowski</v>
      </c>
      <c r="D16" s="120" t="str">
        <f>Dane!D16</f>
        <v>Miastko</v>
      </c>
      <c r="E16" s="121">
        <f>Dane!H16</f>
        <v>1</v>
      </c>
      <c r="F16" s="111"/>
      <c r="G16" s="111">
        <v>1</v>
      </c>
      <c r="H16" s="111"/>
      <c r="I16" s="111"/>
      <c r="J16" s="111"/>
      <c r="K16" s="31" t="str">
        <f>IF(Dane!T16="","",Dane!T16)</f>
        <v>Przejazd przez DP, Udrożnienie przejazdu przy wiadukcie</v>
      </c>
      <c r="L16" s="21" t="str">
        <f>IF(Dane!L16&gt;0,Dane!X16,"n/a")</f>
        <v>n/a</v>
      </c>
      <c r="M16" s="23">
        <f>IF(Dane!K16&gt;0,Dane!X16,"n/a")</f>
        <v>2.5</v>
      </c>
      <c r="N16" s="23" t="str">
        <f>IFERROR(IF(Dane!L16&gt;0,Koszty!L16*Dane!L16*1000,"n/a"),"n/a")</f>
        <v>n/a</v>
      </c>
      <c r="O16" s="23">
        <f>IFERROR(IF(Dane!K16&gt;0,Koszty!M16*Dane!K16*1000,"n/a"),"n/a")</f>
        <v>2500</v>
      </c>
      <c r="P16" s="100">
        <f>IF(F16="",0,HLOOKUP(B16,'Założenia - koszty'!$C$33:$K$43,11,FALSE))</f>
        <v>0</v>
      </c>
      <c r="Q16" s="100">
        <f>IF(G16="",0,IF(H16="",G16*'Założenia - koszty'!$I$30,G16*HLOOKUP(H16,'Założenia - koszty'!$B$20:$J$30,11,FALSE)))</f>
        <v>81940</v>
      </c>
      <c r="R16" s="101">
        <f>IF(I16="",0,I16*'Założenia - koszty'!$D$69)</f>
        <v>0</v>
      </c>
      <c r="S16" s="100">
        <f>Dane!N16*'Założenia - koszty'!$D$48</f>
        <v>0</v>
      </c>
      <c r="T16" s="100">
        <f>IF(Dane!M16&gt;0,Dane!Y16*Dane!M16*1000*HLOOKUP(Dane!W16,'Założenia - koszty'!$B$12:$H$14,2,FALSE),0)*'Założenia - koszty'!$D$17</f>
        <v>0</v>
      </c>
      <c r="U16" s="100">
        <f>Dane!K16*'Założenia - koszty'!$D$9+Dane!L16*'Założenia - koszty'!$E$9</f>
        <v>368750</v>
      </c>
      <c r="V16" s="100">
        <f>IF(Dane!G16=1,Dane!K16*'Założenia - koszty'!$D$14,0)</f>
        <v>0</v>
      </c>
      <c r="W16" s="100">
        <f>IF(Dane!G16=1,Dane!L16*'Założenia - koszty'!$D$14,0)</f>
        <v>0</v>
      </c>
      <c r="X16" s="100">
        <f>'Założenia - koszty'!D70+'Założenia - koszty'!D47</f>
        <v>41200</v>
      </c>
      <c r="Y16" s="100">
        <f>IF(N16="n/a",0,N16*HLOOKUP(Dane!W16,'Założenia - koszty'!$D$12:$J$13,2,TRUE))</f>
        <v>0</v>
      </c>
      <c r="Z16" s="100">
        <f>IF(O16="n/a",0,O16*HLOOKUP(Dane!W16,'Założenia - koszty'!$D$12:$J$13,2,FALSE))</f>
        <v>446450.00000000006</v>
      </c>
      <c r="AA16" s="100">
        <f>IF(Dane!O16&gt;0,Dane!O16*HLOOKUP(Dane!W16,'Założenia - koszty'!$B$12:$F$13,2,FALSE)*'Założenia - koszty'!$D$17*1000*'Założenia - koszty'!$D$4,0)</f>
        <v>0</v>
      </c>
      <c r="AB16" s="100">
        <f>IF(Dane!P16&gt;0,Dane!P16*HLOOKUP(Dane!W16,'Założenia - koszty'!$B$12:$F$13,2,FALSE)*'Założenia - koszty'!$D$17*1000*'Założenia - koszty'!$D$5,0)</f>
        <v>0</v>
      </c>
      <c r="AC16" s="101">
        <f t="shared" si="0"/>
        <v>81940</v>
      </c>
      <c r="AD16" s="101">
        <f t="shared" si="1"/>
        <v>856400</v>
      </c>
      <c r="AE16" s="100">
        <f>IF(J16="",0,J16*'Założenia - koszty'!$C$22)+E16*1000/'Założenia - koszty'!$D$53*'Założenia - koszty'!$D$52*2</f>
        <v>560</v>
      </c>
      <c r="AF16" s="99">
        <f t="shared" si="2"/>
        <v>938900</v>
      </c>
      <c r="AG16" s="99">
        <f t="shared" si="3"/>
        <v>187780</v>
      </c>
      <c r="AH16" s="99">
        <f t="shared" si="4"/>
        <v>1126680</v>
      </c>
      <c r="AI16" s="99"/>
      <c r="AJ16" s="99">
        <f t="shared" si="7"/>
        <v>1126680</v>
      </c>
      <c r="AK16" s="153"/>
      <c r="AL16" s="3" t="b">
        <f t="shared" si="5"/>
        <v>1</v>
      </c>
    </row>
    <row r="17" spans="2:38" x14ac:dyDescent="0.25">
      <c r="B17" s="120" t="str">
        <f>Dane!B17</f>
        <v>01/01/15</v>
      </c>
      <c r="C17" s="120" t="str">
        <f>Dane!C17</f>
        <v>bytowski</v>
      </c>
      <c r="D17" s="120" t="str">
        <f>Dane!D17</f>
        <v>Miastko</v>
      </c>
      <c r="E17" s="121">
        <f>Dane!H17</f>
        <v>2</v>
      </c>
      <c r="F17" s="111"/>
      <c r="G17" s="111"/>
      <c r="H17" s="111"/>
      <c r="I17" s="111"/>
      <c r="J17" s="111"/>
      <c r="K17" s="31" t="str">
        <f>IF(Dane!T17="","",Dane!T17)</f>
        <v>separator ruchu</v>
      </c>
      <c r="L17" s="21" t="str">
        <f>IF(Dane!L17&gt;0,Dane!X17,"n/a")</f>
        <v>n/a</v>
      </c>
      <c r="M17" s="23">
        <f>IF(Dane!K17&gt;0,Dane!X17,"n/a")</f>
        <v>2.5</v>
      </c>
      <c r="N17" s="23" t="str">
        <f>IFERROR(IF(Dane!L17&gt;0,Koszty!L17*Dane!L17*1000,"n/a"),"n/a")</f>
        <v>n/a</v>
      </c>
      <c r="O17" s="23">
        <f>IFERROR(IF(Dane!K17&gt;0,Koszty!M17*Dane!K17*1000,"n/a"),"n/a")</f>
        <v>5000</v>
      </c>
      <c r="P17" s="100">
        <f>IF(F17="",0,HLOOKUP(B17,'Założenia - koszty'!$C$33:$K$43,11,FALSE))</f>
        <v>0</v>
      </c>
      <c r="Q17" s="100">
        <f>IF(G17="",0,IF(H17="",G17*'Założenia - koszty'!$I$30,G17*HLOOKUP(H17,'Założenia - koszty'!$B$20:$J$30,11,FALSE)))</f>
        <v>0</v>
      </c>
      <c r="R17" s="101">
        <f>IF(I17="",0,I17*'Założenia - koszty'!$D$69)</f>
        <v>0</v>
      </c>
      <c r="S17" s="100">
        <f>Dane!N17*'Założenia - koszty'!$D$48</f>
        <v>0</v>
      </c>
      <c r="T17" s="100">
        <f>IF(Dane!M17&gt;0,Dane!Y17*Dane!M17*1000*HLOOKUP(Dane!W17,'Założenia - koszty'!$B$12:$H$14,2,FALSE),0)*'Założenia - koszty'!$D$17</f>
        <v>0</v>
      </c>
      <c r="U17" s="100">
        <f>Dane!K17*'Założenia - koszty'!$D$9+Dane!L17*'Założenia - koszty'!$E$9</f>
        <v>737500</v>
      </c>
      <c r="V17" s="100">
        <f>IF(Dane!G17=1,Dane!K17*'Założenia - koszty'!$D$14,0)</f>
        <v>0</v>
      </c>
      <c r="W17" s="100">
        <f>IF(Dane!G17=1,Dane!L17*'Założenia - koszty'!$D$14,0)</f>
        <v>0</v>
      </c>
      <c r="X17" s="100">
        <f>E17*'Założenia - koszty'!D63</f>
        <v>631000</v>
      </c>
      <c r="Y17" s="100">
        <f>IF(N17="n/a",0,N17*HLOOKUP(Dane!W17,'Założenia - koszty'!$D$12:$J$13,2,TRUE))</f>
        <v>0</v>
      </c>
      <c r="Z17" s="100">
        <f>IF(O17="n/a",0,O17*HLOOKUP(Dane!W17,'Założenia - koszty'!$D$12:$J$13,2,FALSE))</f>
        <v>892900.00000000012</v>
      </c>
      <c r="AA17" s="100">
        <f>IF(Dane!O17&gt;0,Dane!O17*HLOOKUP(Dane!W17,'Założenia - koszty'!$B$12:$F$13,2,FALSE)*'Założenia - koszty'!$D$17*1000*'Założenia - koszty'!$D$4,0)</f>
        <v>0</v>
      </c>
      <c r="AB17" s="100">
        <f>IF(Dane!P17&gt;0,Dane!P17*HLOOKUP(Dane!W17,'Założenia - koszty'!$B$12:$F$13,2,FALSE)*'Założenia - koszty'!$D$17*1000*'Założenia - koszty'!$D$5,0)</f>
        <v>0</v>
      </c>
      <c r="AC17" s="101">
        <f t="shared" si="0"/>
        <v>0</v>
      </c>
      <c r="AD17" s="101">
        <f t="shared" si="1"/>
        <v>2261400</v>
      </c>
      <c r="AE17" s="100">
        <f>IF(J17="",0,J17*'Założenia - koszty'!$C$22)+E17*1000/'Założenia - koszty'!$D$53*'Założenia - koszty'!$D$52*2</f>
        <v>1120</v>
      </c>
      <c r="AF17" s="99">
        <f t="shared" si="2"/>
        <v>2262520</v>
      </c>
      <c r="AG17" s="99">
        <f t="shared" si="3"/>
        <v>452504</v>
      </c>
      <c r="AH17" s="99">
        <f t="shared" si="4"/>
        <v>2715024</v>
      </c>
      <c r="AI17" s="99"/>
      <c r="AJ17" s="99">
        <f t="shared" si="7"/>
        <v>2715024</v>
      </c>
      <c r="AK17" s="153"/>
      <c r="AL17" s="3" t="b">
        <f t="shared" si="5"/>
        <v>1</v>
      </c>
    </row>
    <row r="18" spans="2:38" x14ac:dyDescent="0.25">
      <c r="B18" s="120" t="str">
        <f>Dane!B18</f>
        <v>01/01/16</v>
      </c>
      <c r="C18" s="120" t="str">
        <f>Dane!C18</f>
        <v>bytowski</v>
      </c>
      <c r="D18" s="120" t="str">
        <f>Dane!D18</f>
        <v>Miastko</v>
      </c>
      <c r="E18" s="121">
        <f>Dane!H18</f>
        <v>0.8</v>
      </c>
      <c r="F18" s="111"/>
      <c r="G18" s="111"/>
      <c r="H18" s="111"/>
      <c r="I18" s="111"/>
      <c r="J18" s="111"/>
      <c r="K18" s="31" t="str">
        <f>IF(Dane!T18="","",Dane!T18)</f>
        <v>Przejazd rowerowy</v>
      </c>
      <c r="L18" s="21" t="str">
        <f>IF(Dane!L18&gt;0,Dane!X18,"n/a")</f>
        <v>n/a</v>
      </c>
      <c r="M18" s="23">
        <f>IF(Dane!K18&gt;0,Dane!X18,"n/a")</f>
        <v>2.5</v>
      </c>
      <c r="N18" s="23" t="str">
        <f>IFERROR(IF(Dane!L18&gt;0,Koszty!L18*Dane!L18*1000,"n/a"),"n/a")</f>
        <v>n/a</v>
      </c>
      <c r="O18" s="23">
        <f>IFERROR(IF(Dane!K18&gt;0,Koszty!M18*Dane!K18*1000,"n/a"),"n/a")</f>
        <v>2000</v>
      </c>
      <c r="P18" s="100">
        <f>IF(F18="",0,HLOOKUP(B18,'Założenia - koszty'!$C$33:$K$43,11,FALSE))</f>
        <v>0</v>
      </c>
      <c r="Q18" s="100">
        <f>IF(G18="",0,IF(H18="",G18*'Założenia - koszty'!$I$30,G18*HLOOKUP(H18,'Założenia - koszty'!$B$20:$J$30,11,FALSE)))</f>
        <v>0</v>
      </c>
      <c r="R18" s="101">
        <f>IF(I18="",0,I18*'Założenia - koszty'!$D$69)</f>
        <v>0</v>
      </c>
      <c r="S18" s="100">
        <f>Dane!N18*'Założenia - koszty'!$D$48</f>
        <v>0</v>
      </c>
      <c r="T18" s="100">
        <f>IF(Dane!M18&gt;0,Dane!Y18*Dane!M18*1000*HLOOKUP(Dane!W18,'Założenia - koszty'!$B$12:$H$14,2,FALSE),0)*'Założenia - koszty'!$D$17</f>
        <v>0</v>
      </c>
      <c r="U18" s="100">
        <f>Dane!K18*'Założenia - koszty'!$D$9+Dane!L18*'Założenia - koszty'!$E$9</f>
        <v>295000</v>
      </c>
      <c r="V18" s="100">
        <f>IF(Dane!G18=1,Dane!K18*'Założenia - koszty'!$D$14,0)</f>
        <v>28000</v>
      </c>
      <c r="W18" s="100">
        <f>IF(Dane!G18=1,Dane!L18*'Założenia - koszty'!$D$14,0)</f>
        <v>0</v>
      </c>
      <c r="X18" s="100">
        <f>'Założenia - koszty'!D47</f>
        <v>5000</v>
      </c>
      <c r="Y18" s="100">
        <f>IF(N18="n/a",0,N18*HLOOKUP(Dane!W18,'Założenia - koszty'!$D$12:$J$13,2,TRUE))</f>
        <v>0</v>
      </c>
      <c r="Z18" s="100">
        <f>IF(O18="n/a",0,O18*HLOOKUP(Dane!W18,'Założenia - koszty'!$D$12:$J$13,2,FALSE))</f>
        <v>357160</v>
      </c>
      <c r="AA18" s="100">
        <f>IF(Dane!O18&gt;0,Dane!O18*HLOOKUP(Dane!W18,'Założenia - koszty'!$B$12:$F$13,2,FALSE)*'Założenia - koszty'!$D$17*1000*'Założenia - koszty'!$D$4,0)</f>
        <v>0</v>
      </c>
      <c r="AB18" s="100">
        <f>IF(Dane!P18&gt;0,Dane!P18*HLOOKUP(Dane!W18,'Założenia - koszty'!$B$12:$F$13,2,FALSE)*'Założenia - koszty'!$D$17*1000*'Założenia - koszty'!$D$5,0)</f>
        <v>0</v>
      </c>
      <c r="AC18" s="101">
        <f t="shared" si="0"/>
        <v>0</v>
      </c>
      <c r="AD18" s="101">
        <f t="shared" si="1"/>
        <v>685160</v>
      </c>
      <c r="AE18" s="100">
        <f>IF(J18="",0,J18*'Założenia - koszty'!$C$22)+E18*1000/'Założenia - koszty'!$D$53*'Założenia - koszty'!$D$52*2</f>
        <v>448</v>
      </c>
      <c r="AF18" s="99">
        <f t="shared" si="2"/>
        <v>685608</v>
      </c>
      <c r="AG18" s="99">
        <f t="shared" si="3"/>
        <v>137121.60000000001</v>
      </c>
      <c r="AH18" s="99">
        <f t="shared" si="4"/>
        <v>822729.6</v>
      </c>
      <c r="AI18" s="99"/>
      <c r="AJ18" s="99">
        <f t="shared" si="7"/>
        <v>822729.6</v>
      </c>
      <c r="AK18" s="153"/>
      <c r="AL18" s="3" t="b">
        <f t="shared" si="5"/>
        <v>1</v>
      </c>
    </row>
    <row r="19" spans="2:38" x14ac:dyDescent="0.25">
      <c r="B19" s="120" t="str">
        <f>Dane!B19</f>
        <v>01/01/17</v>
      </c>
      <c r="C19" s="120" t="str">
        <f>Dane!C19</f>
        <v>bytowski</v>
      </c>
      <c r="D19" s="120" t="str">
        <f>Dane!D19</f>
        <v>Miastko</v>
      </c>
      <c r="E19" s="121">
        <f>Dane!H19</f>
        <v>0.9</v>
      </c>
      <c r="F19" s="111">
        <v>1</v>
      </c>
      <c r="G19" s="111"/>
      <c r="H19" s="111"/>
      <c r="I19" s="111"/>
      <c r="J19" s="111"/>
      <c r="K19" s="31" t="str">
        <f>IF(Dane!T19="","",Dane!T19)</f>
        <v/>
      </c>
      <c r="L19" s="21" t="str">
        <f>IF(Dane!L19&gt;0,Dane!X19,"n/a")</f>
        <v>n/a</v>
      </c>
      <c r="M19" s="23" t="str">
        <f>IF(Dane!K19&gt;0,Dane!X19,"n/a")</f>
        <v>n/a</v>
      </c>
      <c r="N19" s="23" t="str">
        <f>IFERROR(IF(Dane!L19&gt;0,Koszty!L19*Dane!L19*1000,"n/a"),"n/a")</f>
        <v>n/a</v>
      </c>
      <c r="O19" s="23" t="str">
        <f>IFERROR(IF(Dane!K19&gt;0,Koszty!M19*Dane!K19*1000,"n/a"),"n/a")</f>
        <v>n/a</v>
      </c>
      <c r="P19" s="100">
        <f>IF(F19="",0,HLOOKUP(B19,'Założenia - koszty'!$C$33:$K$43,11,FALSE))</f>
        <v>18000</v>
      </c>
      <c r="Q19" s="100">
        <f>IF(G19="",0,IF(H19="",G19*'Założenia - koszty'!$I$30,G19*HLOOKUP(H19,'Założenia - koszty'!$B$20:$J$30,11,FALSE)))</f>
        <v>0</v>
      </c>
      <c r="R19" s="101">
        <f>IF(I19="",0,I19*'Założenia - koszty'!$D$69)</f>
        <v>0</v>
      </c>
      <c r="S19" s="100">
        <f>Dane!N19*'Założenia - koszty'!$D$48</f>
        <v>0</v>
      </c>
      <c r="T19" s="100">
        <f>IF(Dane!M19&gt;0,Dane!Y19*Dane!M19*1000*HLOOKUP(Dane!W19,'Założenia - koszty'!$B$12:$H$14,2,FALSE),0)*'Założenia - koszty'!$D$17</f>
        <v>241083</v>
      </c>
      <c r="U19" s="100">
        <f>Dane!K19*'Założenia - koszty'!$D$9+Dane!L19*'Założenia - koszty'!$E$9</f>
        <v>0</v>
      </c>
      <c r="V19" s="100">
        <f>IF(Dane!G19=1,Dane!K19*'Założenia - koszty'!$D$14,0)</f>
        <v>0</v>
      </c>
      <c r="W19" s="100">
        <f>IF(Dane!G19=1,Dane!L19*'Założenia - koszty'!$D$14,0)</f>
        <v>0</v>
      </c>
      <c r="X19" s="100"/>
      <c r="Y19" s="100">
        <f>IF(N19="n/a",0,N19*HLOOKUP(Dane!W19,'Założenia - koszty'!$D$12:$J$13,2,TRUE))</f>
        <v>0</v>
      </c>
      <c r="Z19" s="100">
        <f>IF(O19="n/a",0,O19*HLOOKUP(Dane!W19,'Założenia - koszty'!$D$12:$J$13,2,FALSE))</f>
        <v>0</v>
      </c>
      <c r="AA19" s="100">
        <f>IF(Dane!O19&gt;0,Dane!O19*HLOOKUP(Dane!W19,'Założenia - koszty'!$B$12:$F$13,2,FALSE)*'Założenia - koszty'!$D$17*1000*'Założenia - koszty'!$D$4,0)</f>
        <v>0</v>
      </c>
      <c r="AB19" s="100">
        <f>IF(Dane!P19&gt;0,Dane!P19*HLOOKUP(Dane!W19,'Założenia - koszty'!$B$12:$F$13,2,FALSE)*'Założenia - koszty'!$D$17*1000*'Założenia - koszty'!$D$5,0)</f>
        <v>0</v>
      </c>
      <c r="AC19" s="101">
        <f t="shared" si="0"/>
        <v>18000</v>
      </c>
      <c r="AD19" s="101">
        <f t="shared" si="1"/>
        <v>241083</v>
      </c>
      <c r="AE19" s="100">
        <f>IF(J19="",0,J19*'Założenia - koszty'!$C$22)+E19*1000/'Założenia - koszty'!$D$53*'Założenia - koszty'!$D$52*2</f>
        <v>504</v>
      </c>
      <c r="AF19" s="99">
        <f t="shared" si="2"/>
        <v>259587</v>
      </c>
      <c r="AG19" s="99">
        <f t="shared" si="3"/>
        <v>51917.4</v>
      </c>
      <c r="AH19" s="99">
        <f t="shared" si="4"/>
        <v>311504.40000000002</v>
      </c>
      <c r="AI19" s="99"/>
      <c r="AJ19" s="99">
        <f t="shared" si="7"/>
        <v>311504.40000000002</v>
      </c>
      <c r="AK19" s="153"/>
      <c r="AL19" s="3" t="b">
        <f t="shared" si="5"/>
        <v>1</v>
      </c>
    </row>
    <row r="20" spans="2:38" x14ac:dyDescent="0.25">
      <c r="B20" s="120" t="str">
        <f>Dane!B20</f>
        <v>01/01/18</v>
      </c>
      <c r="C20" s="120" t="str">
        <f>Dane!C20</f>
        <v>bytowski</v>
      </c>
      <c r="D20" s="120" t="str">
        <f>Dane!D20</f>
        <v>Miastko</v>
      </c>
      <c r="E20" s="121">
        <f>Dane!H20</f>
        <v>0.45</v>
      </c>
      <c r="F20" s="111"/>
      <c r="G20" s="111"/>
      <c r="H20" s="111"/>
      <c r="I20" s="111"/>
      <c r="J20" s="111"/>
      <c r="K20" s="31" t="str">
        <f>IF(Dane!T20="","",Dane!T20)</f>
        <v/>
      </c>
      <c r="L20" s="21" t="str">
        <f>IF(Dane!L20&gt;0,Dane!X20,"n/a")</f>
        <v>n/a</v>
      </c>
      <c r="M20" s="23">
        <f>IF(Dane!K20&gt;0,Dane!X20,"n/a")</f>
        <v>2.5</v>
      </c>
      <c r="N20" s="23" t="str">
        <f>IFERROR(IF(Dane!L20&gt;0,Koszty!L20*Dane!L20*1000,"n/a"),"n/a")</f>
        <v>n/a</v>
      </c>
      <c r="O20" s="23">
        <f>IFERROR(IF(Dane!K20&gt;0,Koszty!M20*Dane!K20*1000,"n/a"),"n/a")</f>
        <v>1125</v>
      </c>
      <c r="P20" s="100">
        <f>IF(F20="",0,HLOOKUP(B20,'Założenia - koszty'!$C$33:$K$43,11,FALSE))</f>
        <v>0</v>
      </c>
      <c r="Q20" s="100">
        <f>IF(G20="",0,IF(H20="",G20*'Założenia - koszty'!$I$30,G20*HLOOKUP(H20,'Założenia - koszty'!$B$20:$J$30,11,FALSE)))</f>
        <v>0</v>
      </c>
      <c r="R20" s="101">
        <f>IF(I20="",0,I20*'Założenia - koszty'!$D$69)</f>
        <v>0</v>
      </c>
      <c r="S20" s="100">
        <f>Dane!N20*'Założenia - koszty'!$D$48</f>
        <v>0</v>
      </c>
      <c r="T20" s="100">
        <f>IF(Dane!M20&gt;0,Dane!Y20*Dane!M20*1000*HLOOKUP(Dane!W20,'Założenia - koszty'!$B$12:$H$14,2,FALSE),0)*'Założenia - koszty'!$D$17</f>
        <v>0</v>
      </c>
      <c r="U20" s="100">
        <f>Dane!K20*'Założenia - koszty'!$D$9+Dane!L20*'Założenia - koszty'!$E$9</f>
        <v>165937.5</v>
      </c>
      <c r="V20" s="100">
        <f>IF(Dane!G20=1,Dane!K20*'Założenia - koszty'!$D$14,0)</f>
        <v>0</v>
      </c>
      <c r="W20" s="100">
        <f>IF(Dane!G20=1,Dane!L20*'Założenia - koszty'!$D$14,0)</f>
        <v>0</v>
      </c>
      <c r="X20" s="100"/>
      <c r="Y20" s="100">
        <f>IF(N20="n/a",0,N20*HLOOKUP(Dane!W20,'Założenia - koszty'!$D$12:$J$13,2,TRUE))</f>
        <v>0</v>
      </c>
      <c r="Z20" s="100">
        <f>IF(O20="n/a",0,O20*HLOOKUP(Dane!W20,'Założenia - koszty'!$D$12:$J$13,2,FALSE))</f>
        <v>200902.5</v>
      </c>
      <c r="AA20" s="100">
        <f>IF(Dane!O20&gt;0,Dane!O20*HLOOKUP(Dane!W20,'Założenia - koszty'!$B$12:$F$13,2,FALSE)*'Założenia - koszty'!$D$17*1000*'Założenia - koszty'!$D$4,0)</f>
        <v>0</v>
      </c>
      <c r="AB20" s="100">
        <f>IF(Dane!P20&gt;0,Dane!P20*HLOOKUP(Dane!W20,'Założenia - koszty'!$B$12:$F$13,2,FALSE)*'Założenia - koszty'!$D$17*1000*'Założenia - koszty'!$D$5,0)</f>
        <v>0</v>
      </c>
      <c r="AC20" s="101">
        <f t="shared" si="0"/>
        <v>0</v>
      </c>
      <c r="AD20" s="101">
        <f t="shared" si="1"/>
        <v>366840</v>
      </c>
      <c r="AE20" s="100">
        <f>IF(J20="",0,J20*'Założenia - koszty'!$C$22)+E20*1000/'Założenia - koszty'!$D$53*'Założenia - koszty'!$D$52*2</f>
        <v>252</v>
      </c>
      <c r="AF20" s="99">
        <f t="shared" si="2"/>
        <v>367092</v>
      </c>
      <c r="AG20" s="99">
        <f t="shared" si="3"/>
        <v>73418.400000000009</v>
      </c>
      <c r="AH20" s="99">
        <f t="shared" si="4"/>
        <v>440510.4</v>
      </c>
      <c r="AI20" s="99"/>
      <c r="AJ20" s="99">
        <f t="shared" si="7"/>
        <v>440510.4</v>
      </c>
      <c r="AK20" s="153"/>
      <c r="AL20" s="3" t="b">
        <f t="shared" si="5"/>
        <v>1</v>
      </c>
    </row>
    <row r="21" spans="2:38" x14ac:dyDescent="0.25">
      <c r="B21" s="120" t="str">
        <f>Dane!B21</f>
        <v>01/02/01</v>
      </c>
      <c r="C21" s="120" t="str">
        <f>Dane!C21</f>
        <v>bytowski</v>
      </c>
      <c r="D21" s="120" t="str">
        <f>Dane!D21</f>
        <v>Tuchomie</v>
      </c>
      <c r="E21" s="121">
        <f>Dane!H21</f>
        <v>1.1000000000000001</v>
      </c>
      <c r="F21" s="111"/>
      <c r="G21" s="111"/>
      <c r="H21" s="111"/>
      <c r="I21" s="111"/>
      <c r="J21" s="111"/>
      <c r="K21" s="31" t="str">
        <f>IF(Dane!T21="","",Dane!T21)</f>
        <v/>
      </c>
      <c r="L21" s="21" t="str">
        <f>IF(Dane!L21&gt;0,Dane!X21,"n/a")</f>
        <v>n/a</v>
      </c>
      <c r="M21" s="23">
        <f>IF(Dane!K21&gt;0,Dane!X21,"n/a")</f>
        <v>2.5</v>
      </c>
      <c r="N21" s="23" t="str">
        <f>IFERROR(IF(Dane!L21&gt;0,Koszty!L21*Dane!L21*1000,"n/a"),"n/a")</f>
        <v>n/a</v>
      </c>
      <c r="O21" s="23">
        <f>IFERROR(IF(Dane!K21&gt;0,Koszty!M21*Dane!K21*1000,"n/a"),"n/a")</f>
        <v>2750</v>
      </c>
      <c r="P21" s="100">
        <f>IF(F21="",0,HLOOKUP(B21,'Założenia - koszty'!$C$33:$K$43,11,FALSE))</f>
        <v>0</v>
      </c>
      <c r="Q21" s="100">
        <f>IF(G21="",0,IF(H21="",G21*'Założenia - koszty'!$I$30,G21*HLOOKUP(H21,'Założenia - koszty'!$B$20:$J$30,11,FALSE)))</f>
        <v>0</v>
      </c>
      <c r="R21" s="101">
        <f>IF(I21="",0,I21*'Założenia - koszty'!$D$69)</f>
        <v>0</v>
      </c>
      <c r="S21" s="100">
        <f>Dane!N21*'Założenia - koszty'!$D$48</f>
        <v>0</v>
      </c>
      <c r="T21" s="100">
        <f>IF(Dane!M21&gt;0,Dane!Y21*Dane!M21*1000*HLOOKUP(Dane!W21,'Założenia - koszty'!$B$12:$H$14,2,FALSE),0)*'Założenia - koszty'!$D$17</f>
        <v>0</v>
      </c>
      <c r="U21" s="100">
        <f>Dane!K21*'Założenia - koszty'!$D$9+Dane!L21*'Założenia - koszty'!$E$9</f>
        <v>405625.00000000006</v>
      </c>
      <c r="V21" s="100">
        <f>IF(Dane!G21=1,Dane!K21*'Założenia - koszty'!$D$14,0)</f>
        <v>0</v>
      </c>
      <c r="W21" s="100">
        <f>IF(Dane!G21=1,Dane!L21*'Założenia - koszty'!$D$14,0)</f>
        <v>0</v>
      </c>
      <c r="X21" s="100"/>
      <c r="Y21" s="100">
        <f>IF(N21="n/a",0,N21*HLOOKUP(Dane!W21,'Założenia - koszty'!$D$12:$J$13,2,TRUE))</f>
        <v>0</v>
      </c>
      <c r="Z21" s="100">
        <f>IF(O21="n/a",0,O21*HLOOKUP(Dane!W21,'Założenia - koszty'!$D$12:$J$13,2,FALSE))</f>
        <v>491095.00000000006</v>
      </c>
      <c r="AA21" s="100">
        <f>IF(Dane!O21&gt;0,Dane!O21*HLOOKUP(Dane!W21,'Założenia - koszty'!$B$12:$F$13,2,FALSE)*'Założenia - koszty'!$D$17*1000*'Założenia - koszty'!$D$4,0)</f>
        <v>0</v>
      </c>
      <c r="AB21" s="100">
        <f>IF(Dane!P21&gt;0,Dane!P21*HLOOKUP(Dane!W21,'Założenia - koszty'!$B$12:$F$13,2,FALSE)*'Założenia - koszty'!$D$17*1000*'Założenia - koszty'!$D$5,0)</f>
        <v>0</v>
      </c>
      <c r="AC21" s="101">
        <f t="shared" si="0"/>
        <v>0</v>
      </c>
      <c r="AD21" s="101">
        <f t="shared" si="1"/>
        <v>896720.00000000012</v>
      </c>
      <c r="AE21" s="100">
        <f>IF(J21="",0,J21*'Założenia - koszty'!$C$22)+E21*1000/'Założenia - koszty'!$D$53*'Założenia - koszty'!$D$52*2</f>
        <v>616</v>
      </c>
      <c r="AF21" s="99">
        <f t="shared" si="2"/>
        <v>897336.00000000012</v>
      </c>
      <c r="AG21" s="99">
        <f t="shared" si="3"/>
        <v>179467.20000000004</v>
      </c>
      <c r="AH21" s="99">
        <f t="shared" si="4"/>
        <v>1076803.2000000002</v>
      </c>
      <c r="AI21" s="99"/>
      <c r="AJ21" s="99">
        <f t="shared" si="7"/>
        <v>1076803.2000000002</v>
      </c>
      <c r="AK21" s="153"/>
      <c r="AL21" s="3" t="b">
        <f t="shared" si="5"/>
        <v>1</v>
      </c>
    </row>
    <row r="22" spans="2:38" x14ac:dyDescent="0.25">
      <c r="B22" s="120" t="str">
        <f>Dane!B22</f>
        <v>01/02/02</v>
      </c>
      <c r="C22" s="120" t="str">
        <f>Dane!C22</f>
        <v>bytowski</v>
      </c>
      <c r="D22" s="120" t="str">
        <f>Dane!D22</f>
        <v>Tuchomie</v>
      </c>
      <c r="E22" s="121">
        <f>Dane!H22</f>
        <v>0.1</v>
      </c>
      <c r="F22" s="111"/>
      <c r="G22" s="111"/>
      <c r="H22" s="111"/>
      <c r="I22" s="111"/>
      <c r="J22" s="111">
        <v>1</v>
      </c>
      <c r="K22" s="31" t="str">
        <f>IF(Dane!T22="","",Dane!T22)</f>
        <v>wycinka drzew</v>
      </c>
      <c r="L22" s="21">
        <f>IF(Dane!L22&gt;0,Dane!X22,"n/a")</f>
        <v>3</v>
      </c>
      <c r="M22" s="23" t="str">
        <f>IF(Dane!K22&gt;0,Dane!X22,"n/a")</f>
        <v>n/a</v>
      </c>
      <c r="N22" s="23">
        <f>IFERROR(IF(Dane!L22&gt;0,Koszty!L22*Dane!L22*1000,"n/a"),"n/a")</f>
        <v>300.00000000000006</v>
      </c>
      <c r="O22" s="23" t="str">
        <f>IFERROR(IF(Dane!K22&gt;0,Koszty!M22*Dane!K22*1000,"n/a"),"n/a")</f>
        <v>n/a</v>
      </c>
      <c r="P22" s="100">
        <f>IF(F22="",0,HLOOKUP(B22,'Założenia - koszty'!$C$33:$K$43,11,FALSE))</f>
        <v>0</v>
      </c>
      <c r="Q22" s="100">
        <f>IF(G22="",0,IF(H22="",G22*'Założenia - koszty'!$I$30,G22*HLOOKUP(H22,'Założenia - koszty'!$B$20:$J$30,11,FALSE)))</f>
        <v>0</v>
      </c>
      <c r="R22" s="101">
        <f>IF(I22="",0,I22*'Założenia - koszty'!$D$69)</f>
        <v>0</v>
      </c>
      <c r="S22" s="100">
        <f>Dane!N22*'Założenia - koszty'!$D$48</f>
        <v>0</v>
      </c>
      <c r="T22" s="100">
        <f>IF(Dane!M22&gt;0,Dane!Y22*Dane!M22*1000*HLOOKUP(Dane!W22,'Założenia - koszty'!$B$12:$H$14,2,FALSE),0)*'Założenia - koszty'!$D$17</f>
        <v>0</v>
      </c>
      <c r="U22" s="100">
        <f>Dane!K22*'Założenia - koszty'!$D$9+Dane!L22*'Założenia - koszty'!$E$9</f>
        <v>44250</v>
      </c>
      <c r="V22" s="100">
        <f>IF(Dane!G22=1,Dane!K22*'Założenia - koszty'!$D$14,0)</f>
        <v>0</v>
      </c>
      <c r="W22" s="100">
        <f>IF(Dane!G22=1,Dane!L22*'Założenia - koszty'!$D$14,0)</f>
        <v>3500</v>
      </c>
      <c r="X22" s="139">
        <f>100*'Założenia - koszty'!D64</f>
        <v>30000</v>
      </c>
      <c r="Y22" s="100">
        <f>IF(N22="n/a",0,N22*HLOOKUP(Dane!W22,'Założenia - koszty'!$D$12:$J$13,2,TRUE))</f>
        <v>53574.000000000015</v>
      </c>
      <c r="Z22" s="100">
        <f>IF(O22="n/a",0,O22*HLOOKUP(Dane!W22,'Założenia - koszty'!$D$12:$J$13,2,FALSE))</f>
        <v>0</v>
      </c>
      <c r="AA22" s="100">
        <f>IF(Dane!O22&gt;0,Dane!O22*HLOOKUP(Dane!W22,'Założenia - koszty'!$B$12:$F$13,2,FALSE)*'Założenia - koszty'!$D$17*1000*'Założenia - koszty'!$D$4,0)</f>
        <v>0</v>
      </c>
      <c r="AB22" s="100">
        <f>IF(Dane!P22&gt;0,Dane!P22*HLOOKUP(Dane!W22,'Założenia - koszty'!$B$12:$F$13,2,FALSE)*'Założenia - koszty'!$D$17*1000*'Założenia - koszty'!$D$5,0)</f>
        <v>0</v>
      </c>
      <c r="AC22" s="101">
        <f t="shared" si="0"/>
        <v>0</v>
      </c>
      <c r="AD22" s="101">
        <f t="shared" si="1"/>
        <v>131324</v>
      </c>
      <c r="AE22" s="100">
        <f>IF(J22="",0,J22*'Założenia - koszty'!$C$22)+E22*1000/'Założenia - koszty'!$D$53*'Założenia - koszty'!$D$52*2</f>
        <v>9856</v>
      </c>
      <c r="AF22" s="99">
        <f t="shared" si="2"/>
        <v>141180</v>
      </c>
      <c r="AG22" s="99">
        <f t="shared" si="3"/>
        <v>28236</v>
      </c>
      <c r="AH22" s="99">
        <f t="shared" si="4"/>
        <v>169416</v>
      </c>
      <c r="AI22" s="99"/>
      <c r="AJ22" s="99">
        <f t="shared" si="7"/>
        <v>169416</v>
      </c>
      <c r="AK22" s="153"/>
      <c r="AL22" s="3" t="b">
        <f t="shared" si="5"/>
        <v>1</v>
      </c>
    </row>
    <row r="23" spans="2:38" x14ac:dyDescent="0.25">
      <c r="B23" s="120" t="str">
        <f>Dane!B23</f>
        <v>01/02/03</v>
      </c>
      <c r="C23" s="120" t="str">
        <f>Dane!C23</f>
        <v>bytowski</v>
      </c>
      <c r="D23" s="120" t="str">
        <f>Dane!D23</f>
        <v>Tuchomie</v>
      </c>
      <c r="E23" s="121">
        <f>Dane!H23</f>
        <v>0.45</v>
      </c>
      <c r="F23" s="111">
        <v>1</v>
      </c>
      <c r="G23" s="111"/>
      <c r="H23" s="111"/>
      <c r="I23" s="111"/>
      <c r="J23" s="111"/>
      <c r="K23" s="31" t="str">
        <f>IF(Dane!T23="","",Dane!T23)</f>
        <v/>
      </c>
      <c r="L23" s="21" t="str">
        <f>IF(Dane!L23&gt;0,Dane!X23,"n/a")</f>
        <v>n/a</v>
      </c>
      <c r="M23" s="23" t="str">
        <f>IF(Dane!K23&gt;0,Dane!X23,"n/a")</f>
        <v>n/a</v>
      </c>
      <c r="N23" s="23" t="str">
        <f>IFERROR(IF(Dane!L23&gt;0,Koszty!L23*Dane!L23*1000,"n/a"),"n/a")</f>
        <v>n/a</v>
      </c>
      <c r="O23" s="23" t="str">
        <f>IFERROR(IF(Dane!K23&gt;0,Koszty!M23*Dane!K23*1000,"n/a"),"n/a")</f>
        <v>n/a</v>
      </c>
      <c r="P23" s="100">
        <f>IF(F23="",0,HLOOKUP(B23,'Założenia - koszty'!$C$33:$K$43,11,FALSE))</f>
        <v>4400</v>
      </c>
      <c r="Q23" s="100">
        <f>IF(G23="",0,IF(H23="",G23*'Założenia - koszty'!$I$30,G23*HLOOKUP(H23,'Założenia - koszty'!$B$20:$J$30,11,FALSE)))</f>
        <v>0</v>
      </c>
      <c r="R23" s="101">
        <f>IF(I23="",0,I23*'Założenia - koszty'!$D$69)</f>
        <v>0</v>
      </c>
      <c r="S23" s="100">
        <f>Dane!N23*'Założenia - koszty'!$D$48</f>
        <v>0</v>
      </c>
      <c r="T23" s="100">
        <f>IF(Dane!M23&gt;0,Dane!Y23*Dane!M23*1000*HLOOKUP(Dane!W23,'Założenia - koszty'!$B$12:$H$14,2,FALSE),0)*'Założenia - koszty'!$D$17</f>
        <v>0</v>
      </c>
      <c r="U23" s="100">
        <f>Dane!K23*'Założenia - koszty'!$D$9+Dane!L23*'Założenia - koszty'!$E$9</f>
        <v>0</v>
      </c>
      <c r="V23" s="100">
        <f>IF(Dane!G23=1,Dane!K23*'Założenia - koszty'!$D$14,0)</f>
        <v>0</v>
      </c>
      <c r="W23" s="100">
        <f>IF(Dane!G23=1,Dane!L23*'Założenia - koszty'!$D$14,0)</f>
        <v>0</v>
      </c>
      <c r="X23" s="100"/>
      <c r="Y23" s="100">
        <f>IF(N23="n/a",0,N23*HLOOKUP(Dane!W23,'Założenia - koszty'!$D$12:$J$13,2,TRUE))</f>
        <v>0</v>
      </c>
      <c r="Z23" s="100">
        <f>IF(O23="n/a",0,O23*HLOOKUP(Dane!W23,'Założenia - koszty'!$D$12:$J$13,2,FALSE))</f>
        <v>0</v>
      </c>
      <c r="AA23" s="100">
        <f>IF(Dane!O23&gt;0,Dane!O23*HLOOKUP(Dane!W23,'Założenia - koszty'!$B$12:$F$13,2,FALSE)*'Założenia - koszty'!$D$17*1000*'Założenia - koszty'!$D$4,0)</f>
        <v>0</v>
      </c>
      <c r="AB23" s="100">
        <f>IF(Dane!P23&gt;0,Dane!P23*HLOOKUP(Dane!W23,'Założenia - koszty'!$B$12:$F$13,2,FALSE)*'Założenia - koszty'!$D$17*1000*'Założenia - koszty'!$D$5,0)</f>
        <v>0</v>
      </c>
      <c r="AC23" s="101">
        <f t="shared" si="0"/>
        <v>4400</v>
      </c>
      <c r="AD23" s="101">
        <f t="shared" si="1"/>
        <v>0</v>
      </c>
      <c r="AE23" s="100">
        <f>IF(J23="",0,J23*'Założenia - koszty'!$C$22)+E23*1000/'Założenia - koszty'!$D$53*'Założenia - koszty'!$D$52*2</f>
        <v>252</v>
      </c>
      <c r="AF23" s="99">
        <f t="shared" si="2"/>
        <v>4652</v>
      </c>
      <c r="AG23" s="99">
        <f t="shared" si="3"/>
        <v>930.40000000000009</v>
      </c>
      <c r="AH23" s="99">
        <f t="shared" si="4"/>
        <v>5582.4</v>
      </c>
      <c r="AI23" s="99"/>
      <c r="AJ23" s="99">
        <f t="shared" si="7"/>
        <v>5582.4</v>
      </c>
      <c r="AK23" s="153"/>
      <c r="AL23" s="3" t="b">
        <f t="shared" si="5"/>
        <v>1</v>
      </c>
    </row>
    <row r="24" spans="2:38" x14ac:dyDescent="0.25">
      <c r="B24" s="120" t="str">
        <f>Dane!B24</f>
        <v>01/02/04</v>
      </c>
      <c r="C24" s="120" t="str">
        <f>Dane!C24</f>
        <v>bytowski</v>
      </c>
      <c r="D24" s="120" t="str">
        <f>Dane!D24</f>
        <v>Tuchomie</v>
      </c>
      <c r="E24" s="121">
        <f>Dane!H24</f>
        <v>3.9</v>
      </c>
      <c r="F24" s="111"/>
      <c r="G24" s="111"/>
      <c r="H24" s="111"/>
      <c r="I24" s="111"/>
      <c r="J24" s="111"/>
      <c r="K24" s="31" t="str">
        <f>IF(Dane!T24="","",Dane!T24)</f>
        <v/>
      </c>
      <c r="L24" s="21" t="str">
        <f>IF(Dane!L24&gt;0,Dane!X24,"n/a")</f>
        <v>n/a</v>
      </c>
      <c r="M24" s="23">
        <f>IF(Dane!K24&gt;0,Dane!X24,"n/a")</f>
        <v>2.5</v>
      </c>
      <c r="N24" s="23" t="str">
        <f>IFERROR(IF(Dane!L24&gt;0,Koszty!L24*Dane!L24*1000,"n/a"),"n/a")</f>
        <v>n/a</v>
      </c>
      <c r="O24" s="23">
        <f>IFERROR(IF(Dane!K24&gt;0,Koszty!M24*Dane!K24*1000,"n/a"),"n/a")</f>
        <v>9750</v>
      </c>
      <c r="P24" s="100">
        <f>IF(F24="",0,HLOOKUP(B24,'Założenia - koszty'!$C$33:$K$43,11,FALSE))</f>
        <v>0</v>
      </c>
      <c r="Q24" s="100">
        <f>IF(G24="",0,IF(H24="",G24*'Założenia - koszty'!$I$30,G24*HLOOKUP(H24,'Założenia - koszty'!$B$20:$J$30,11,FALSE)))</f>
        <v>0</v>
      </c>
      <c r="R24" s="101">
        <f>IF(I24="",0,I24*'Założenia - koszty'!$D$69)</f>
        <v>0</v>
      </c>
      <c r="S24" s="100">
        <f>Dane!N24*'Założenia - koszty'!$D$48</f>
        <v>0</v>
      </c>
      <c r="T24" s="100">
        <f>IF(Dane!M24&gt;0,Dane!Y24*Dane!M24*1000*HLOOKUP(Dane!W24,'Założenia - koszty'!$B$12:$H$14,2,FALSE),0)*'Założenia - koszty'!$D$17</f>
        <v>0</v>
      </c>
      <c r="U24" s="100">
        <f>Dane!K24*'Założenia - koszty'!$D$9+Dane!L24*'Założenia - koszty'!$E$9</f>
        <v>1438125</v>
      </c>
      <c r="V24" s="100">
        <f>IF(Dane!G24=1,Dane!K24*'Założenia - koszty'!$D$14,0)</f>
        <v>0</v>
      </c>
      <c r="W24" s="100">
        <f>IF(Dane!G24=1,Dane!L24*'Założenia - koszty'!$D$14,0)</f>
        <v>0</v>
      </c>
      <c r="X24" s="100"/>
      <c r="Y24" s="100">
        <f>IF(N24="n/a",0,N24*HLOOKUP(Dane!W24,'Założenia - koszty'!$D$12:$J$13,2,TRUE))</f>
        <v>0</v>
      </c>
      <c r="Z24" s="100">
        <f>IF(O24="n/a",0,O24*HLOOKUP(Dane!W24,'Założenia - koszty'!$D$12:$J$13,2,FALSE))</f>
        <v>1741155.0000000002</v>
      </c>
      <c r="AA24" s="100">
        <f>IF(Dane!O24&gt;0,Dane!O24*HLOOKUP(Dane!W24,'Założenia - koszty'!$B$12:$F$13,2,FALSE)*'Założenia - koszty'!$D$17*1000*'Założenia - koszty'!$D$4,0)</f>
        <v>0</v>
      </c>
      <c r="AB24" s="100">
        <f>IF(Dane!P24&gt;0,Dane!P24*HLOOKUP(Dane!W24,'Założenia - koszty'!$B$12:$F$13,2,FALSE)*'Założenia - koszty'!$D$17*1000*'Założenia - koszty'!$D$5,0)</f>
        <v>0</v>
      </c>
      <c r="AC24" s="101">
        <f t="shared" si="0"/>
        <v>0</v>
      </c>
      <c r="AD24" s="101">
        <f t="shared" si="1"/>
        <v>3179280</v>
      </c>
      <c r="AE24" s="100">
        <f>IF(J24="",0,J24*'Założenia - koszty'!$C$22)+E24*1000/'Założenia - koszty'!$D$53*'Założenia - koszty'!$D$52*2</f>
        <v>2184</v>
      </c>
      <c r="AF24" s="99">
        <f t="shared" si="2"/>
        <v>3181464</v>
      </c>
      <c r="AG24" s="99">
        <f t="shared" si="3"/>
        <v>636292.80000000005</v>
      </c>
      <c r="AH24" s="99">
        <f t="shared" si="4"/>
        <v>3817756.8</v>
      </c>
      <c r="AI24" s="99"/>
      <c r="AJ24" s="99">
        <f t="shared" si="7"/>
        <v>3817756.8</v>
      </c>
      <c r="AK24" s="153"/>
      <c r="AL24" s="3" t="b">
        <f t="shared" si="5"/>
        <v>1</v>
      </c>
    </row>
    <row r="25" spans="2:38" x14ac:dyDescent="0.25">
      <c r="B25" s="120" t="str">
        <f>Dane!B25</f>
        <v>01/02/05</v>
      </c>
      <c r="C25" s="120" t="str">
        <f>Dane!C25</f>
        <v>bytowski</v>
      </c>
      <c r="D25" s="120" t="str">
        <f>Dane!D25</f>
        <v>Tuchomie</v>
      </c>
      <c r="E25" s="121">
        <f>Dane!H25</f>
        <v>0.2</v>
      </c>
      <c r="F25" s="111"/>
      <c r="G25" s="111"/>
      <c r="H25" s="111"/>
      <c r="I25" s="111"/>
      <c r="J25" s="111"/>
      <c r="K25" s="31" t="str">
        <f>IF(Dane!T25="","",Dane!T25)</f>
        <v/>
      </c>
      <c r="L25" s="21" t="str">
        <f>IF(Dane!L25&gt;0,Dane!X25,"n/a")</f>
        <v>n/a</v>
      </c>
      <c r="M25" s="23" t="str">
        <f>IF(Dane!K25&gt;0,Dane!X25,"n/a")</f>
        <v>n/a</v>
      </c>
      <c r="N25" s="23" t="str">
        <f>IFERROR(IF(Dane!L25&gt;0,Koszty!L25*Dane!L25*1000,"n/a"),"n/a")</f>
        <v>n/a</v>
      </c>
      <c r="O25" s="23" t="str">
        <f>IFERROR(IF(Dane!K25&gt;0,Koszty!M25*Dane!K25*1000,"n/a"),"n/a")</f>
        <v>n/a</v>
      </c>
      <c r="P25" s="100">
        <f>IF(F25="",0,HLOOKUP(B25,'Założenia - koszty'!$C$33:$K$43,11,FALSE))</f>
        <v>0</v>
      </c>
      <c r="Q25" s="100">
        <f>IF(G25="",0,IF(H25="",G25*'Założenia - koszty'!$I$30,G25*HLOOKUP(H25,'Założenia - koszty'!$B$20:$J$30,11,FALSE)))</f>
        <v>0</v>
      </c>
      <c r="R25" s="101">
        <f>IF(I25="",0,I25*'Założenia - koszty'!$D$69)</f>
        <v>0</v>
      </c>
      <c r="S25" s="100">
        <f>Dane!N25*'Założenia - koszty'!$D$48</f>
        <v>0</v>
      </c>
      <c r="T25" s="100">
        <f>IF(Dane!M25&gt;0,Dane!Y25*Dane!M25*1000*HLOOKUP(Dane!W25,'Założenia - koszty'!$B$12:$H$14,2,FALSE),0)*'Założenia - koszty'!$D$17</f>
        <v>0</v>
      </c>
      <c r="U25" s="100">
        <f>Dane!K25*'Założenia - koszty'!$D$9+Dane!L25*'Założenia - koszty'!$E$9</f>
        <v>0</v>
      </c>
      <c r="V25" s="100">
        <f>IF(Dane!G25=1,Dane!K25*'Założenia - koszty'!$D$14,0)</f>
        <v>0</v>
      </c>
      <c r="W25" s="100">
        <f>IF(Dane!G25=1,Dane!L25*'Założenia - koszty'!$D$14,0)</f>
        <v>0</v>
      </c>
      <c r="X25" s="100"/>
      <c r="Y25" s="100">
        <f>IF(N25="n/a",0,N25*HLOOKUP(Dane!W25,'Założenia - koszty'!$D$12:$J$13,2,TRUE))</f>
        <v>0</v>
      </c>
      <c r="Z25" s="100">
        <f>IF(O25="n/a",0,O25*HLOOKUP(Dane!W25,'Założenia - koszty'!$D$12:$J$13,2,FALSE))</f>
        <v>0</v>
      </c>
      <c r="AA25" s="100">
        <f>IF(Dane!O25&gt;0,Dane!O25*HLOOKUP(Dane!W25,'Założenia - koszty'!$B$12:$F$13,2,FALSE)*'Założenia - koszty'!$D$17*1000*'Założenia - koszty'!$D$4,0)</f>
        <v>0</v>
      </c>
      <c r="AB25" s="100">
        <f>IF(Dane!P25&gt;0,Dane!P25*HLOOKUP(Dane!W25,'Założenia - koszty'!$B$12:$F$13,2,FALSE)*'Założenia - koszty'!$D$17*1000*'Założenia - koszty'!$D$5,0)</f>
        <v>0</v>
      </c>
      <c r="AC25" s="101">
        <f t="shared" si="0"/>
        <v>0</v>
      </c>
      <c r="AD25" s="101">
        <f t="shared" si="1"/>
        <v>0</v>
      </c>
      <c r="AE25" s="100">
        <f>IF(J25="",0,J25*'Założenia - koszty'!$C$22)+E25*1000/'Założenia - koszty'!$D$53*'Założenia - koszty'!$D$52*2</f>
        <v>112</v>
      </c>
      <c r="AF25" s="99">
        <f t="shared" si="2"/>
        <v>112</v>
      </c>
      <c r="AG25" s="99">
        <f t="shared" si="3"/>
        <v>22.400000000000002</v>
      </c>
      <c r="AH25" s="99">
        <f t="shared" si="4"/>
        <v>134.4</v>
      </c>
      <c r="AI25" s="99"/>
      <c r="AJ25" s="99">
        <f t="shared" si="7"/>
        <v>134.4</v>
      </c>
      <c r="AK25" s="153"/>
      <c r="AL25" s="3" t="b">
        <f t="shared" si="5"/>
        <v>1</v>
      </c>
    </row>
    <row r="26" spans="2:38" ht="35.25" customHeight="1" x14ac:dyDescent="0.25">
      <c r="B26" s="145" t="str">
        <f>Dane!B26</f>
        <v>01/02/06</v>
      </c>
      <c r="C26" s="120" t="str">
        <f>Dane!C26</f>
        <v>bytowski</v>
      </c>
      <c r="D26" s="120" t="str">
        <f>Dane!D26</f>
        <v>Tuchomie</v>
      </c>
      <c r="E26" s="121">
        <f>Dane!H26</f>
        <v>4.2</v>
      </c>
      <c r="F26" s="111"/>
      <c r="G26" s="111">
        <v>1</v>
      </c>
      <c r="H26" s="111"/>
      <c r="I26" s="111"/>
      <c r="J26" s="111"/>
      <c r="K26" s="31" t="str">
        <f>IF(Dane!T26="","",Dane!T26)</f>
        <v>wjadzy i zjazdy z wiaduktu</v>
      </c>
      <c r="L26" s="21" t="str">
        <f>IF(Dane!L26&gt;0,Dane!X26,"n/a")</f>
        <v>n/a</v>
      </c>
      <c r="M26" s="23">
        <f>IF(Dane!K26&gt;0,Dane!X26,"n/a")</f>
        <v>2.5</v>
      </c>
      <c r="N26" s="23" t="str">
        <f>IFERROR(IF(Dane!L26&gt;0,Koszty!L26*Dane!L26*1000,"n/a"),"n/a")</f>
        <v>n/a</v>
      </c>
      <c r="O26" s="23">
        <f>IFERROR(IF(Dane!K26&gt;0,Koszty!M26*Dane!K26*1000,"n/a"),"n/a")</f>
        <v>10500</v>
      </c>
      <c r="P26" s="100">
        <f>IF(F26="",0,HLOOKUP(B26,'Założenia - koszty'!$C$33:$K$43,11,FALSE))</f>
        <v>0</v>
      </c>
      <c r="Q26" s="100">
        <f>IF(G26="",0,IF(H26="",G26*'Założenia - koszty'!$I$30,G26*HLOOKUP(H26,'Założenia - koszty'!$B$20:$J$30,11,FALSE)))</f>
        <v>81940</v>
      </c>
      <c r="R26" s="101">
        <f>IF(I26="",0,I26*'Założenia - koszty'!$D$69)</f>
        <v>0</v>
      </c>
      <c r="S26" s="100">
        <f>Dane!N26*'Założenia - koszty'!$D$48</f>
        <v>0</v>
      </c>
      <c r="T26" s="100">
        <f>IF(Dane!M26&gt;0,Dane!Y26*Dane!M26*1000*HLOOKUP(Dane!W26,'Założenia - koszty'!$B$12:$H$14,2,FALSE),0)*'Założenia - koszty'!$D$17</f>
        <v>0</v>
      </c>
      <c r="U26" s="100">
        <f>Dane!K26*'Założenia - koszty'!$D$9+Dane!L26*'Założenia - koszty'!$E$9</f>
        <v>1548750</v>
      </c>
      <c r="V26" s="100">
        <f>IF(Dane!G26=1,Dane!K26*'Założenia - koszty'!$D$14,0)</f>
        <v>0</v>
      </c>
      <c r="W26" s="100">
        <f>IF(Dane!G26=1,Dane!L26*'Założenia - koszty'!$D$14,0)</f>
        <v>0</v>
      </c>
      <c r="X26" s="100">
        <f>2*'Założenia - koszty'!D67</f>
        <v>84017.5</v>
      </c>
      <c r="Y26" s="100">
        <f>IF(N26="n/a",0,N26*HLOOKUP(Dane!W26,'Założenia - koszty'!$D$12:$J$13,2,TRUE))</f>
        <v>0</v>
      </c>
      <c r="Z26" s="100">
        <f>IF(O26="n/a",0,O26*HLOOKUP(Dane!W26,'Założenia - koszty'!$D$12:$J$13,2,FALSE))</f>
        <v>1875090.0000000002</v>
      </c>
      <c r="AA26" s="100">
        <f>IF(Dane!O26&gt;0,Dane!O26*HLOOKUP(Dane!W26,'Założenia - koszty'!$B$12:$F$13,2,FALSE)*'Założenia - koszty'!$D$17*1000*'Założenia - koszty'!$D$4,0)</f>
        <v>0</v>
      </c>
      <c r="AB26" s="100">
        <f>IF(Dane!P26&gt;0,Dane!P26*HLOOKUP(Dane!W26,'Założenia - koszty'!$B$12:$F$13,2,FALSE)*'Założenia - koszty'!$D$17*1000*'Założenia - koszty'!$D$5,0)</f>
        <v>0</v>
      </c>
      <c r="AC26" s="101">
        <f t="shared" si="0"/>
        <v>81940</v>
      </c>
      <c r="AD26" s="101">
        <f t="shared" si="1"/>
        <v>3507857.5</v>
      </c>
      <c r="AE26" s="100">
        <f>IF(J26="",0,J26*'Założenia - koszty'!$C$22)+E26*1000/'Założenia - koszty'!$D$53*'Założenia - koszty'!$D$52*2</f>
        <v>2352</v>
      </c>
      <c r="AF26" s="99">
        <f t="shared" si="2"/>
        <v>3592149.5</v>
      </c>
      <c r="AG26" s="99">
        <f t="shared" si="3"/>
        <v>718429.9</v>
      </c>
      <c r="AH26" s="99">
        <f t="shared" si="4"/>
        <v>4310579.4000000004</v>
      </c>
      <c r="AI26" s="99"/>
      <c r="AJ26" s="99">
        <f t="shared" si="7"/>
        <v>4310579.4000000004</v>
      </c>
      <c r="AK26" s="153"/>
      <c r="AL26" s="3" t="b">
        <f t="shared" si="5"/>
        <v>1</v>
      </c>
    </row>
    <row r="27" spans="2:38" ht="25.5" x14ac:dyDescent="0.25">
      <c r="B27" s="120" t="str">
        <f>Dane!B27</f>
        <v>01/02/07</v>
      </c>
      <c r="C27" s="120" t="str">
        <f>Dane!C27</f>
        <v>bytowski</v>
      </c>
      <c r="D27" s="120" t="str">
        <f>Dane!D27</f>
        <v>Tuchomie</v>
      </c>
      <c r="E27" s="121">
        <f>Dane!H27</f>
        <v>0.2</v>
      </c>
      <c r="F27" s="111">
        <v>1</v>
      </c>
      <c r="G27" s="111"/>
      <c r="H27" s="111"/>
      <c r="I27" s="111"/>
      <c r="J27" s="111"/>
      <c r="K27" s="31" t="str">
        <f>IF(Dane!T27="","",Dane!T27)</f>
        <v>Przejazd rowerowy z oznakowaniem</v>
      </c>
      <c r="L27" s="21" t="str">
        <f>IF(Dane!L27&gt;0,Dane!X27,"n/a")</f>
        <v>n/a</v>
      </c>
      <c r="M27" s="23">
        <f>IF(Dane!K27&gt;0,Dane!X27,"n/a")</f>
        <v>2.5</v>
      </c>
      <c r="N27" s="23" t="str">
        <f>IFERROR(IF(Dane!L27&gt;0,Koszty!L27*Dane!L27*1000,"n/a"),"n/a")</f>
        <v>n/a</v>
      </c>
      <c r="O27" s="23">
        <f>IFERROR(IF(Dane!K27&gt;0,Koszty!M27*Dane!K27*1000,"n/a"),"n/a")</f>
        <v>500</v>
      </c>
      <c r="P27" s="100">
        <f>IF(F27="",0,HLOOKUP(B27,'Założenia - koszty'!$C$33:$K$43,11,FALSE))</f>
        <v>18000</v>
      </c>
      <c r="Q27" s="100">
        <f>IF(G27="",0,IF(H27="",G27*'Założenia - koszty'!$I$30,G27*HLOOKUP(H27,'Założenia - koszty'!$B$20:$J$30,11,FALSE)))</f>
        <v>0</v>
      </c>
      <c r="R27" s="101">
        <f>IF(I27="",0,I27*'Założenia - koszty'!$D$69)</f>
        <v>0</v>
      </c>
      <c r="S27" s="100">
        <f>Dane!N27*'Założenia - koszty'!$D$48</f>
        <v>0</v>
      </c>
      <c r="T27" s="100">
        <f>IF(Dane!M27&gt;0,Dane!Y27*Dane!M27*1000*HLOOKUP(Dane!W27,'Założenia - koszty'!$B$12:$H$14,2,FALSE),0)*'Założenia - koszty'!$D$17</f>
        <v>0</v>
      </c>
      <c r="U27" s="100">
        <f>Dane!K27*'Założenia - koszty'!$D$9+Dane!L27*'Założenia - koszty'!$E$9</f>
        <v>73750</v>
      </c>
      <c r="V27" s="100">
        <f>IF(Dane!G27=1,Dane!K27*'Założenia - koszty'!$D$14,0)</f>
        <v>0</v>
      </c>
      <c r="W27" s="100">
        <f>IF(Dane!G27=1,Dane!L27*'Założenia - koszty'!$D$14,0)</f>
        <v>0</v>
      </c>
      <c r="X27" s="100">
        <f>'Założenia - koszty'!D47</f>
        <v>5000</v>
      </c>
      <c r="Y27" s="100">
        <f>IF(N27="n/a",0,N27*HLOOKUP(Dane!W27,'Założenia - koszty'!$D$12:$J$13,2,TRUE))</f>
        <v>0</v>
      </c>
      <c r="Z27" s="100">
        <f>IF(O27="n/a",0,O27*HLOOKUP(Dane!W27,'Założenia - koszty'!$D$12:$J$13,2,FALSE))</f>
        <v>89290</v>
      </c>
      <c r="AA27" s="100">
        <f>IF(Dane!O27&gt;0,Dane!O27*HLOOKUP(Dane!W27,'Założenia - koszty'!$B$12:$F$13,2,FALSE)*'Założenia - koszty'!$D$17*1000*'Założenia - koszty'!$D$4,0)</f>
        <v>0</v>
      </c>
      <c r="AB27" s="100">
        <f>IF(Dane!P27&gt;0,Dane!P27*HLOOKUP(Dane!W27,'Założenia - koszty'!$B$12:$F$13,2,FALSE)*'Założenia - koszty'!$D$17*1000*'Założenia - koszty'!$D$5,0)</f>
        <v>0</v>
      </c>
      <c r="AC27" s="101">
        <f t="shared" si="0"/>
        <v>18000</v>
      </c>
      <c r="AD27" s="101">
        <f t="shared" si="1"/>
        <v>168040</v>
      </c>
      <c r="AE27" s="100">
        <f>IF(J27="",0,J27*'Założenia - koszty'!$C$22)+E27*1000/'Założenia - koszty'!$D$53*'Założenia - koszty'!$D$52*2</f>
        <v>112</v>
      </c>
      <c r="AF27" s="99">
        <f t="shared" si="2"/>
        <v>186152</v>
      </c>
      <c r="AG27" s="99">
        <f t="shared" si="3"/>
        <v>37230.400000000001</v>
      </c>
      <c r="AH27" s="99">
        <f t="shared" si="4"/>
        <v>223382.39999999999</v>
      </c>
      <c r="AI27" s="99"/>
      <c r="AJ27" s="99">
        <f t="shared" si="7"/>
        <v>223382.39999999999</v>
      </c>
      <c r="AK27" s="153"/>
      <c r="AL27" s="3" t="b">
        <f t="shared" si="5"/>
        <v>1</v>
      </c>
    </row>
    <row r="28" spans="2:38" ht="25.5" x14ac:dyDescent="0.25">
      <c r="B28" s="120" t="str">
        <f>Dane!B28</f>
        <v>01/02/08</v>
      </c>
      <c r="C28" s="120" t="str">
        <f>Dane!C28</f>
        <v>bytowski</v>
      </c>
      <c r="D28" s="120" t="str">
        <f>Dane!D28</f>
        <v>Tuchomie</v>
      </c>
      <c r="E28" s="121">
        <f>Dane!H28</f>
        <v>1.1000000000000001</v>
      </c>
      <c r="F28" s="111"/>
      <c r="G28" s="111"/>
      <c r="H28" s="111"/>
      <c r="I28" s="111"/>
      <c r="J28" s="111"/>
      <c r="K28" s="31" t="str">
        <f>IF(Dane!T28="","",Dane!T28)</f>
        <v>Przejazd rowerowy z oznakowaniem</v>
      </c>
      <c r="L28" s="21" t="str">
        <f>IF(Dane!L28&gt;0,Dane!X28,"n/a")</f>
        <v>n/a</v>
      </c>
      <c r="M28" s="23">
        <f>IF(Dane!K28&gt;0,Dane!X28,"n/a")</f>
        <v>2.5</v>
      </c>
      <c r="N28" s="23" t="str">
        <f>IFERROR(IF(Dane!L28&gt;0,Koszty!L28*Dane!L28*1000,"n/a"),"n/a")</f>
        <v>n/a</v>
      </c>
      <c r="O28" s="23">
        <f>IFERROR(IF(Dane!K28&gt;0,Koszty!M28*Dane!K28*1000,"n/a"),"n/a")</f>
        <v>2750</v>
      </c>
      <c r="P28" s="100">
        <f>IF(F28="",0,HLOOKUP(B28,'Założenia - koszty'!$C$33:$K$43,11,FALSE))</f>
        <v>0</v>
      </c>
      <c r="Q28" s="100">
        <f>IF(G28="",0,IF(H28="",G28*'Założenia - koszty'!$I$30,G28*HLOOKUP(H28,'Założenia - koszty'!$B$20:$J$30,11,FALSE)))</f>
        <v>0</v>
      </c>
      <c r="R28" s="101">
        <f>IF(I28="",0,I28*'Założenia - koszty'!$D$69)</f>
        <v>0</v>
      </c>
      <c r="S28" s="100">
        <f>Dane!N28*'Założenia - koszty'!$D$48</f>
        <v>0</v>
      </c>
      <c r="T28" s="100">
        <f>IF(Dane!M28&gt;0,Dane!Y28*Dane!M28*1000*HLOOKUP(Dane!W28,'Założenia - koszty'!$B$12:$H$14,2,FALSE),0)*'Założenia - koszty'!$D$17</f>
        <v>0</v>
      </c>
      <c r="U28" s="100">
        <f>Dane!K28*'Założenia - koszty'!$D$9+Dane!L28*'Założenia - koszty'!$E$9</f>
        <v>405625.00000000006</v>
      </c>
      <c r="V28" s="100">
        <f>IF(Dane!G28=1,Dane!K28*'Założenia - koszty'!$D$14,0)</f>
        <v>0</v>
      </c>
      <c r="W28" s="100">
        <f>IF(Dane!G28=1,Dane!L28*'Założenia - koszty'!$D$14,0)</f>
        <v>0</v>
      </c>
      <c r="X28" s="100">
        <f>'Założenia - koszty'!D47</f>
        <v>5000</v>
      </c>
      <c r="Y28" s="100">
        <f>IF(N28="n/a",0,N28*HLOOKUP(Dane!W28,'Założenia - koszty'!$D$12:$J$13,2,TRUE))</f>
        <v>0</v>
      </c>
      <c r="Z28" s="100">
        <f>IF(O28="n/a",0,O28*HLOOKUP(Dane!W28,'Założenia - koszty'!$D$12:$J$13,2,FALSE))</f>
        <v>491095.00000000006</v>
      </c>
      <c r="AA28" s="100">
        <f>IF(Dane!O28&gt;0,Dane!O28*HLOOKUP(Dane!W28,'Założenia - koszty'!$B$12:$F$13,2,FALSE)*'Założenia - koszty'!$D$17*1000*'Założenia - koszty'!$D$4,0)</f>
        <v>0</v>
      </c>
      <c r="AB28" s="100">
        <f>IF(Dane!P28&gt;0,Dane!P28*HLOOKUP(Dane!W28,'Założenia - koszty'!$B$12:$F$13,2,FALSE)*'Założenia - koszty'!$D$17*1000*'Założenia - koszty'!$D$5,0)</f>
        <v>0</v>
      </c>
      <c r="AC28" s="101">
        <f t="shared" si="0"/>
        <v>0</v>
      </c>
      <c r="AD28" s="101">
        <f t="shared" si="1"/>
        <v>901720.00000000012</v>
      </c>
      <c r="AE28" s="100">
        <f>IF(J28="",0,J28*'Założenia - koszty'!$C$22)+E28*1000/'Założenia - koszty'!$D$53*'Założenia - koszty'!$D$52*2</f>
        <v>616</v>
      </c>
      <c r="AF28" s="99">
        <f t="shared" si="2"/>
        <v>902336.00000000012</v>
      </c>
      <c r="AG28" s="99">
        <f t="shared" si="3"/>
        <v>180467.20000000004</v>
      </c>
      <c r="AH28" s="99">
        <f t="shared" si="4"/>
        <v>1082803.2000000002</v>
      </c>
      <c r="AI28" s="99"/>
      <c r="AJ28" s="99">
        <f t="shared" si="7"/>
        <v>1082803.2000000002</v>
      </c>
      <c r="AK28" s="153"/>
      <c r="AL28" s="3" t="b">
        <f t="shared" si="5"/>
        <v>1</v>
      </c>
    </row>
    <row r="29" spans="2:38" x14ac:dyDescent="0.25">
      <c r="B29" s="120" t="str">
        <f>Dane!B29</f>
        <v>01/02/09</v>
      </c>
      <c r="C29" s="120" t="str">
        <f>Dane!C29</f>
        <v>bytowski</v>
      </c>
      <c r="D29" s="120" t="str">
        <f>Dane!D29</f>
        <v>Tuchomie</v>
      </c>
      <c r="E29" s="121">
        <f>Dane!H29</f>
        <v>0.75</v>
      </c>
      <c r="F29" s="111"/>
      <c r="G29" s="111"/>
      <c r="H29" s="111"/>
      <c r="I29" s="111"/>
      <c r="J29" s="111"/>
      <c r="K29" s="31" t="str">
        <f>IF(Dane!T29="","",Dane!T29)</f>
        <v/>
      </c>
      <c r="L29" s="21" t="str">
        <f>IF(Dane!L29&gt;0,Dane!X29,"n/a")</f>
        <v>n/a</v>
      </c>
      <c r="M29" s="23" t="str">
        <f>IF(Dane!K29&gt;0,Dane!X29,"n/a")</f>
        <v>n/a</v>
      </c>
      <c r="N29" s="23" t="str">
        <f>IFERROR(IF(Dane!L29&gt;0,Koszty!L29*Dane!L29*1000,"n/a"),"n/a")</f>
        <v>n/a</v>
      </c>
      <c r="O29" s="23" t="str">
        <f>IFERROR(IF(Dane!K29&gt;0,Koszty!M29*Dane!K29*1000,"n/a"),"n/a")</f>
        <v>n/a</v>
      </c>
      <c r="P29" s="100">
        <f>IF(F29="",0,HLOOKUP(B29,'Założenia - koszty'!$C$33:$K$43,11,FALSE))</f>
        <v>0</v>
      </c>
      <c r="Q29" s="100">
        <f>IF(G29="",0,IF(H29="",G29*'Założenia - koszty'!$I$30,G29*HLOOKUP(H29,'Założenia - koszty'!$B$20:$J$30,11,FALSE)))</f>
        <v>0</v>
      </c>
      <c r="R29" s="101">
        <f>IF(I29="",0,I29*'Założenia - koszty'!$D$69)</f>
        <v>0</v>
      </c>
      <c r="S29" s="100">
        <f>Dane!N29*'Założenia - koszty'!$D$48</f>
        <v>0</v>
      </c>
      <c r="T29" s="100">
        <f>IF(Dane!M29&gt;0,Dane!Y29*Dane!M29*1000*HLOOKUP(Dane!W29,'Założenia - koszty'!$B$12:$H$14,2,FALSE),0)*'Założenia - koszty'!$D$17</f>
        <v>0</v>
      </c>
      <c r="U29" s="100">
        <f>Dane!K29*'Założenia - koszty'!$D$9+Dane!L29*'Założenia - koszty'!$E$9</f>
        <v>0</v>
      </c>
      <c r="V29" s="100">
        <f>IF(Dane!G29=1,Dane!K29*'Założenia - koszty'!$D$14,0)</f>
        <v>0</v>
      </c>
      <c r="W29" s="100">
        <f>IF(Dane!G29=1,Dane!L29*'Założenia - koszty'!$D$14,0)</f>
        <v>0</v>
      </c>
      <c r="X29" s="100"/>
      <c r="Y29" s="100">
        <f>IF(N29="n/a",0,N29*HLOOKUP(Dane!W29,'Założenia - koszty'!$D$12:$J$13,2,TRUE))</f>
        <v>0</v>
      </c>
      <c r="Z29" s="100">
        <f>IF(O29="n/a",0,O29*HLOOKUP(Dane!W29,'Założenia - koszty'!$D$12:$J$13,2,FALSE))</f>
        <v>0</v>
      </c>
      <c r="AA29" s="100">
        <f>IF(Dane!O29&gt;0,Dane!O29*HLOOKUP(Dane!W29,'Założenia - koszty'!$B$12:$F$13,2,FALSE)*'Założenia - koszty'!$D$17*1000*'Założenia - koszty'!$D$4,0)</f>
        <v>0</v>
      </c>
      <c r="AB29" s="100">
        <f>IF(Dane!P29&gt;0,Dane!P29*HLOOKUP(Dane!W29,'Założenia - koszty'!$B$12:$F$13,2,FALSE)*'Założenia - koszty'!$D$17*1000*'Założenia - koszty'!$D$5,0)</f>
        <v>0</v>
      </c>
      <c r="AC29" s="101">
        <f t="shared" si="0"/>
        <v>0</v>
      </c>
      <c r="AD29" s="101">
        <f t="shared" si="1"/>
        <v>0</v>
      </c>
      <c r="AE29" s="100">
        <f>IF(J29="",0,J29*'Założenia - koszty'!$C$22)+E29*1000/'Założenia - koszty'!$D$53*'Założenia - koszty'!$D$52*2</f>
        <v>420</v>
      </c>
      <c r="AF29" s="99">
        <f t="shared" si="2"/>
        <v>420</v>
      </c>
      <c r="AG29" s="99">
        <f t="shared" si="3"/>
        <v>84</v>
      </c>
      <c r="AH29" s="99">
        <f t="shared" si="4"/>
        <v>504</v>
      </c>
      <c r="AI29" s="99"/>
      <c r="AJ29" s="99">
        <f t="shared" si="7"/>
        <v>504</v>
      </c>
      <c r="AK29" s="153"/>
      <c r="AL29" s="3" t="b">
        <f t="shared" si="5"/>
        <v>1</v>
      </c>
    </row>
    <row r="30" spans="2:38" x14ac:dyDescent="0.25">
      <c r="B30" s="120" t="str">
        <f>Dane!B30</f>
        <v>01/02/10</v>
      </c>
      <c r="C30" s="120" t="str">
        <f>Dane!C30</f>
        <v>bytowski</v>
      </c>
      <c r="D30" s="120" t="str">
        <f>Dane!D30</f>
        <v>Tuchomie</v>
      </c>
      <c r="E30" s="121">
        <f>Dane!H30</f>
        <v>0.35</v>
      </c>
      <c r="F30" s="111"/>
      <c r="G30" s="111"/>
      <c r="H30" s="111"/>
      <c r="I30" s="111"/>
      <c r="J30" s="111"/>
      <c r="K30" s="31" t="str">
        <f>IF(Dane!T30="","",Dane!T30)</f>
        <v/>
      </c>
      <c r="L30" s="21">
        <f>IF(Dane!L30&gt;0,Dane!X30,"n/a")</f>
        <v>3</v>
      </c>
      <c r="M30" s="23" t="str">
        <f>IF(Dane!K30&gt;0,Dane!X30,"n/a")</f>
        <v>n/a</v>
      </c>
      <c r="N30" s="23">
        <f>IFERROR(IF(Dane!L30&gt;0,Koszty!L30*Dane!L30*1000,"n/a"),"n/a")</f>
        <v>899.99999999999989</v>
      </c>
      <c r="O30" s="23" t="str">
        <f>IFERROR(IF(Dane!K30&gt;0,Koszty!M30*Dane!K30*1000,"n/a"),"n/a")</f>
        <v>n/a</v>
      </c>
      <c r="P30" s="100">
        <f>IF(F30="",0,HLOOKUP(B30,'Założenia - koszty'!$C$33:$K$43,11,FALSE))</f>
        <v>0</v>
      </c>
      <c r="Q30" s="100">
        <f>IF(G30="",0,IF(H30="",G30*'Założenia - koszty'!$I$30,G30*HLOOKUP(H30,'Założenia - koszty'!$B$20:$J$30,11,FALSE)))</f>
        <v>0</v>
      </c>
      <c r="R30" s="101">
        <f>IF(I30="",0,I30*'Założenia - koszty'!$D$69)</f>
        <v>0</v>
      </c>
      <c r="S30" s="100">
        <f>Dane!N30*'Założenia - koszty'!$D$48</f>
        <v>0</v>
      </c>
      <c r="T30" s="100">
        <f>IF(Dane!M30&gt;0,Dane!Y30*Dane!M30*1000*HLOOKUP(Dane!W30,'Założenia - koszty'!$B$12:$H$14,2,FALSE),0)*'Założenia - koszty'!$D$17</f>
        <v>0</v>
      </c>
      <c r="U30" s="100">
        <f>Dane!K30*'Założenia - koszty'!$D$9+Dane!L30*'Założenia - koszty'!$E$9</f>
        <v>132750</v>
      </c>
      <c r="V30" s="100">
        <f>IF(Dane!G30=1,Dane!K30*'Założenia - koszty'!$D$14,0)</f>
        <v>0</v>
      </c>
      <c r="W30" s="100">
        <f>IF(Dane!G30=1,Dane!L30*'Założenia - koszty'!$D$14,0)</f>
        <v>10500</v>
      </c>
      <c r="X30" s="100"/>
      <c r="Y30" s="100">
        <f>IF(N30="n/a",0,N30*HLOOKUP(Dane!W30,'Założenia - koszty'!$D$12:$J$13,2,TRUE))</f>
        <v>160722</v>
      </c>
      <c r="Z30" s="100">
        <f>IF(O30="n/a",0,O30*HLOOKUP(Dane!W30,'Założenia - koszty'!$D$12:$J$13,2,FALSE))</f>
        <v>0</v>
      </c>
      <c r="AA30" s="100">
        <f>IF(Dane!O30&gt;0,Dane!O30*HLOOKUP(Dane!W30,'Założenia - koszty'!$B$12:$F$13,2,FALSE)*'Założenia - koszty'!$D$17*1000*'Założenia - koszty'!$D$4,0)</f>
        <v>0</v>
      </c>
      <c r="AB30" s="100">
        <f>IF(Dane!P30&gt;0,Dane!P30*HLOOKUP(Dane!W30,'Założenia - koszty'!$B$12:$F$13,2,FALSE)*'Założenia - koszty'!$D$17*1000*'Założenia - koszty'!$D$5,0)</f>
        <v>0</v>
      </c>
      <c r="AC30" s="101">
        <f t="shared" si="0"/>
        <v>0</v>
      </c>
      <c r="AD30" s="101">
        <f t="shared" si="1"/>
        <v>303972</v>
      </c>
      <c r="AE30" s="100">
        <f>IF(J30="",0,J30*'Założenia - koszty'!$C$22)+E30*1000/'Założenia - koszty'!$D$53*'Założenia - koszty'!$D$52*2</f>
        <v>196</v>
      </c>
      <c r="AF30" s="99">
        <f t="shared" si="2"/>
        <v>304168</v>
      </c>
      <c r="AG30" s="99">
        <f t="shared" si="3"/>
        <v>60833.600000000006</v>
      </c>
      <c r="AH30" s="99">
        <f t="shared" si="4"/>
        <v>365001.6</v>
      </c>
      <c r="AI30" s="99"/>
      <c r="AJ30" s="99">
        <f t="shared" si="7"/>
        <v>365001.6</v>
      </c>
      <c r="AK30" s="153"/>
      <c r="AL30" s="3" t="b">
        <f t="shared" si="5"/>
        <v>1</v>
      </c>
    </row>
    <row r="31" spans="2:38" x14ac:dyDescent="0.25">
      <c r="B31" s="120" t="str">
        <f>Dane!B31</f>
        <v>01/02/11</v>
      </c>
      <c r="C31" s="120" t="str">
        <f>Dane!C31</f>
        <v>bytowski</v>
      </c>
      <c r="D31" s="120" t="str">
        <f>Dane!D31</f>
        <v>Tuchomie</v>
      </c>
      <c r="E31" s="121">
        <f>Dane!H31</f>
        <v>0.45</v>
      </c>
      <c r="F31" s="111"/>
      <c r="G31" s="111"/>
      <c r="H31" s="111"/>
      <c r="I31" s="111"/>
      <c r="J31" s="111"/>
      <c r="K31" s="31" t="str">
        <f>IF(Dane!T31="","",Dane!T31)</f>
        <v/>
      </c>
      <c r="L31" s="21">
        <f>IF(Dane!L31&gt;0,Dane!X31,"n/a")</f>
        <v>3</v>
      </c>
      <c r="M31" s="23" t="str">
        <f>IF(Dane!K31&gt;0,Dane!X31,"n/a")</f>
        <v>n/a</v>
      </c>
      <c r="N31" s="23">
        <f>IFERROR(IF(Dane!L31&gt;0,Koszty!L31*Dane!L31*1000,"n/a"),"n/a")</f>
        <v>1350</v>
      </c>
      <c r="O31" s="23" t="str">
        <f>IFERROR(IF(Dane!K31&gt;0,Koszty!M31*Dane!K31*1000,"n/a"),"n/a")</f>
        <v>n/a</v>
      </c>
      <c r="P31" s="100">
        <f>IF(F31="",0,HLOOKUP(B31,'Założenia - koszty'!$C$33:$K$43,11,FALSE))</f>
        <v>0</v>
      </c>
      <c r="Q31" s="100">
        <f>IF(G31="",0,IF(H31="",G31*'Założenia - koszty'!$I$30,G31*HLOOKUP(H31,'Założenia - koszty'!$B$20:$J$30,11,FALSE)))</f>
        <v>0</v>
      </c>
      <c r="R31" s="101">
        <f>IF(I31="",0,I31*'Założenia - koszty'!$D$69)</f>
        <v>0</v>
      </c>
      <c r="S31" s="100">
        <f>Dane!N31*'Założenia - koszty'!$D$48</f>
        <v>0</v>
      </c>
      <c r="T31" s="100">
        <f>IF(Dane!M31&gt;0,Dane!Y31*Dane!M31*1000*HLOOKUP(Dane!W31,'Założenia - koszty'!$B$12:$H$14,2,FALSE),0)*'Założenia - koszty'!$D$17</f>
        <v>0</v>
      </c>
      <c r="U31" s="100">
        <f>Dane!K31*'Założenia - koszty'!$D$9+Dane!L31*'Założenia - koszty'!$E$9</f>
        <v>199125</v>
      </c>
      <c r="V31" s="100">
        <f>IF(Dane!G31=1,Dane!K31*'Założenia - koszty'!$D$14,0)</f>
        <v>0</v>
      </c>
      <c r="W31" s="100">
        <f>IF(Dane!G31=1,Dane!L31*'Założenia - koszty'!$D$14,0)</f>
        <v>15750</v>
      </c>
      <c r="X31" s="100"/>
      <c r="Y31" s="100">
        <f>IF(N31="n/a",0,N31*HLOOKUP(Dane!W31,'Założenia - koszty'!$D$12:$J$13,2,TRUE))</f>
        <v>241083.00000000003</v>
      </c>
      <c r="Z31" s="100">
        <f>IF(O31="n/a",0,O31*HLOOKUP(Dane!W31,'Założenia - koszty'!$D$12:$J$13,2,FALSE))</f>
        <v>0</v>
      </c>
      <c r="AA31" s="100">
        <f>IF(Dane!O31&gt;0,Dane!O31*HLOOKUP(Dane!W31,'Założenia - koszty'!$B$12:$F$13,2,FALSE)*'Założenia - koszty'!$D$17*1000*'Założenia - koszty'!$D$4,0)</f>
        <v>0</v>
      </c>
      <c r="AB31" s="100">
        <f>IF(Dane!P31&gt;0,Dane!P31*HLOOKUP(Dane!W31,'Założenia - koszty'!$B$12:$F$13,2,FALSE)*'Założenia - koszty'!$D$17*1000*'Założenia - koszty'!$D$5,0)</f>
        <v>0</v>
      </c>
      <c r="AC31" s="101">
        <f t="shared" si="0"/>
        <v>0</v>
      </c>
      <c r="AD31" s="101">
        <f t="shared" si="1"/>
        <v>455958</v>
      </c>
      <c r="AE31" s="100">
        <f>IF(J31="",0,J31*'Założenia - koszty'!$C$22)+E31*1000/'Założenia - koszty'!$D$53*'Założenia - koszty'!$D$52*2</f>
        <v>252</v>
      </c>
      <c r="AF31" s="99">
        <f t="shared" si="2"/>
        <v>456210</v>
      </c>
      <c r="AG31" s="99">
        <f t="shared" si="3"/>
        <v>91242</v>
      </c>
      <c r="AH31" s="99">
        <f t="shared" si="4"/>
        <v>547452</v>
      </c>
      <c r="AI31" s="99"/>
      <c r="AJ31" s="99">
        <f t="shared" si="7"/>
        <v>547452</v>
      </c>
      <c r="AK31" s="153"/>
      <c r="AL31" s="3" t="b">
        <f t="shared" si="5"/>
        <v>1</v>
      </c>
    </row>
    <row r="32" spans="2:38" x14ac:dyDescent="0.25">
      <c r="B32" s="120" t="str">
        <f>Dane!B32</f>
        <v>01/02/12</v>
      </c>
      <c r="C32" s="120" t="str">
        <f>Dane!C32</f>
        <v>bytowski</v>
      </c>
      <c r="D32" s="120" t="str">
        <f>Dane!D32</f>
        <v>Tuchomie</v>
      </c>
      <c r="E32" s="121">
        <f>Dane!H32</f>
        <v>0.05</v>
      </c>
      <c r="F32" s="111"/>
      <c r="G32" s="111"/>
      <c r="H32" s="111"/>
      <c r="I32" s="111"/>
      <c r="J32" s="111"/>
      <c r="K32" s="31" t="str">
        <f>IF(Dane!T32="","",Dane!T32)</f>
        <v>przejazd rowerowy</v>
      </c>
      <c r="L32" s="21">
        <f>IF(Dane!L32&gt;0,Dane!X32,"n/a")</f>
        <v>3</v>
      </c>
      <c r="M32" s="23" t="str">
        <f>IF(Dane!K32&gt;0,Dane!X32,"n/a")</f>
        <v>n/a</v>
      </c>
      <c r="N32" s="23">
        <f>IFERROR(IF(Dane!L32&gt;0,Koszty!L32*Dane!L32*1000,"n/a"),"n/a")</f>
        <v>150.00000000000003</v>
      </c>
      <c r="O32" s="23" t="str">
        <f>IFERROR(IF(Dane!K32&gt;0,Koszty!M32*Dane!K32*1000,"n/a"),"n/a")</f>
        <v>n/a</v>
      </c>
      <c r="P32" s="100">
        <f>IF(F32="",0,HLOOKUP(B32,'Założenia - koszty'!$C$33:$K$43,11,FALSE))</f>
        <v>0</v>
      </c>
      <c r="Q32" s="100">
        <f>IF(G32="",0,IF(H32="",G32*'Założenia - koszty'!$I$30,G32*HLOOKUP(H32,'Założenia - koszty'!$B$20:$J$30,11,FALSE)))</f>
        <v>0</v>
      </c>
      <c r="R32" s="101">
        <f>IF(I32="",0,I32*'Założenia - koszty'!$D$69)</f>
        <v>0</v>
      </c>
      <c r="S32" s="100">
        <f>Dane!N32*'Założenia - koszty'!$D$48</f>
        <v>0</v>
      </c>
      <c r="T32" s="100">
        <f>IF(Dane!M32&gt;0,Dane!Y32*Dane!M32*1000*HLOOKUP(Dane!W32,'Założenia - koszty'!$B$12:$H$14,2,FALSE),0)*'Założenia - koszty'!$D$17</f>
        <v>0</v>
      </c>
      <c r="U32" s="100">
        <f>Dane!K32*'Założenia - koszty'!$D$9+Dane!L32*'Założenia - koszty'!$E$9</f>
        <v>22125</v>
      </c>
      <c r="V32" s="100">
        <f>IF(Dane!G32=1,Dane!K32*'Założenia - koszty'!$D$14,0)</f>
        <v>0</v>
      </c>
      <c r="W32" s="100">
        <f>IF(Dane!G32=1,Dane!L32*'Założenia - koszty'!$D$14,0)</f>
        <v>1750</v>
      </c>
      <c r="X32" s="100">
        <f>'Założenia - koszty'!D47</f>
        <v>5000</v>
      </c>
      <c r="Y32" s="100">
        <f>IF(N32="n/a",0,N32*HLOOKUP(Dane!W32,'Założenia - koszty'!$D$12:$J$13,2,TRUE))</f>
        <v>26787.000000000007</v>
      </c>
      <c r="Z32" s="100">
        <f>IF(O32="n/a",0,O32*HLOOKUP(Dane!W32,'Założenia - koszty'!$D$12:$J$13,2,FALSE))</f>
        <v>0</v>
      </c>
      <c r="AA32" s="100">
        <f>IF(Dane!O32&gt;0,Dane!O32*HLOOKUP(Dane!W32,'Założenia - koszty'!$B$12:$F$13,2,FALSE)*'Założenia - koszty'!$D$17*1000*'Założenia - koszty'!$D$4,0)</f>
        <v>0</v>
      </c>
      <c r="AB32" s="100">
        <f>IF(Dane!P32&gt;0,Dane!P32*HLOOKUP(Dane!W32,'Założenia - koszty'!$B$12:$F$13,2,FALSE)*'Założenia - koszty'!$D$17*1000*'Założenia - koszty'!$D$5,0)</f>
        <v>0</v>
      </c>
      <c r="AC32" s="101">
        <f t="shared" si="0"/>
        <v>0</v>
      </c>
      <c r="AD32" s="101">
        <f t="shared" si="1"/>
        <v>55662.000000000007</v>
      </c>
      <c r="AE32" s="100">
        <f>IF(J32="",0,J32*'Założenia - koszty'!$C$22)+E32*1000/'Założenia - koszty'!$D$53*'Założenia - koszty'!$D$52*2</f>
        <v>28</v>
      </c>
      <c r="AF32" s="99">
        <f t="shared" si="2"/>
        <v>55690.000000000007</v>
      </c>
      <c r="AG32" s="99">
        <f t="shared" si="3"/>
        <v>11138.000000000002</v>
      </c>
      <c r="AH32" s="99">
        <f t="shared" si="4"/>
        <v>66828.000000000015</v>
      </c>
      <c r="AI32" s="99"/>
      <c r="AJ32" s="99">
        <f t="shared" si="7"/>
        <v>66828.000000000015</v>
      </c>
      <c r="AK32" s="153"/>
      <c r="AL32" s="3" t="b">
        <f t="shared" si="5"/>
        <v>1</v>
      </c>
    </row>
    <row r="33" spans="2:38" x14ac:dyDescent="0.25">
      <c r="B33" s="120" t="str">
        <f>Dane!B33</f>
        <v>01/02/13</v>
      </c>
      <c r="C33" s="120" t="str">
        <f>Dane!C33</f>
        <v>bytowski</v>
      </c>
      <c r="D33" s="120" t="str">
        <f>Dane!D33</f>
        <v>Tuchomie</v>
      </c>
      <c r="E33" s="121">
        <f>Dane!H33</f>
        <v>0.35</v>
      </c>
      <c r="F33" s="111"/>
      <c r="G33" s="111"/>
      <c r="H33" s="111"/>
      <c r="I33" s="111"/>
      <c r="J33" s="111"/>
      <c r="K33" s="31" t="str">
        <f>IF(Dane!T33="","",Dane!T33)</f>
        <v/>
      </c>
      <c r="L33" s="21" t="str">
        <f>IF(Dane!L33&gt;0,Dane!X33,"n/a")</f>
        <v>n/a</v>
      </c>
      <c r="M33" s="23" t="str">
        <f>IF(Dane!K33&gt;0,Dane!X33,"n/a")</f>
        <v>n/a</v>
      </c>
      <c r="N33" s="23" t="str">
        <f>IFERROR(IF(Dane!L33&gt;0,Koszty!L33*Dane!L33*1000,"n/a"),"n/a")</f>
        <v>n/a</v>
      </c>
      <c r="O33" s="23" t="str">
        <f>IFERROR(IF(Dane!K33&gt;0,Koszty!M33*Dane!K33*1000,"n/a"),"n/a")</f>
        <v>n/a</v>
      </c>
      <c r="P33" s="100">
        <f>IF(F33="",0,HLOOKUP(B33,'Założenia - koszty'!$C$33:$K$43,11,FALSE))</f>
        <v>0</v>
      </c>
      <c r="Q33" s="100">
        <f>IF(G33="",0,IF(H33="",G33*'Założenia - koszty'!$I$30,G33*HLOOKUP(H33,'Założenia - koszty'!$B$20:$J$30,11,FALSE)))</f>
        <v>0</v>
      </c>
      <c r="R33" s="101">
        <f>IF(I33="",0,I33*'Założenia - koszty'!$D$69)</f>
        <v>0</v>
      </c>
      <c r="S33" s="100">
        <f>Dane!N33*'Założenia - koszty'!$D$48</f>
        <v>0</v>
      </c>
      <c r="T33" s="100">
        <f>IF(Dane!M33&gt;0,Dane!Y33*Dane!M33*1000*HLOOKUP(Dane!W33,'Założenia - koszty'!$B$12:$H$14,2,FALSE),0)*'Założenia - koszty'!$D$17</f>
        <v>84379.05</v>
      </c>
      <c r="U33" s="100">
        <f>Dane!K33*'Założenia - koszty'!$D$9+Dane!L33*'Założenia - koszty'!$E$9</f>
        <v>0</v>
      </c>
      <c r="V33" s="100">
        <f>IF(Dane!G33=1,Dane!K33*'Założenia - koszty'!$D$14,0)</f>
        <v>0</v>
      </c>
      <c r="W33" s="100">
        <f>IF(Dane!G33=1,Dane!L33*'Założenia - koszty'!$D$14,0)</f>
        <v>0</v>
      </c>
      <c r="X33" s="100"/>
      <c r="Y33" s="100">
        <f>IF(N33="n/a",0,N33*HLOOKUP(Dane!W33,'Założenia - koszty'!$D$12:$J$13,2,TRUE))</f>
        <v>0</v>
      </c>
      <c r="Z33" s="100">
        <f>IF(O33="n/a",0,O33*HLOOKUP(Dane!W33,'Założenia - koszty'!$D$12:$J$13,2,FALSE))</f>
        <v>0</v>
      </c>
      <c r="AA33" s="100">
        <f>IF(Dane!O33&gt;0,Dane!O33*HLOOKUP(Dane!W33,'Założenia - koszty'!$B$12:$F$13,2,FALSE)*'Założenia - koszty'!$D$17*1000*'Założenia - koszty'!$D$4,0)</f>
        <v>0</v>
      </c>
      <c r="AB33" s="100">
        <f>IF(Dane!P33&gt;0,Dane!P33*HLOOKUP(Dane!W33,'Założenia - koszty'!$B$12:$F$13,2,FALSE)*'Założenia - koszty'!$D$17*1000*'Założenia - koszty'!$D$5,0)</f>
        <v>0</v>
      </c>
      <c r="AC33" s="101">
        <f t="shared" si="0"/>
        <v>0</v>
      </c>
      <c r="AD33" s="101">
        <f t="shared" si="1"/>
        <v>84379.05</v>
      </c>
      <c r="AE33" s="100">
        <f>IF(J33="",0,J33*'Założenia - koszty'!$C$22)+E33*1000/'Założenia - koszty'!$D$53*'Założenia - koszty'!$D$52*2</f>
        <v>196</v>
      </c>
      <c r="AF33" s="99">
        <f t="shared" si="2"/>
        <v>84575.05</v>
      </c>
      <c r="AG33" s="99">
        <f t="shared" si="3"/>
        <v>16915.010000000002</v>
      </c>
      <c r="AH33" s="99">
        <f t="shared" si="4"/>
        <v>101490.06</v>
      </c>
      <c r="AI33" s="99"/>
      <c r="AJ33" s="99">
        <f t="shared" si="7"/>
        <v>101490.06</v>
      </c>
      <c r="AK33" s="153"/>
      <c r="AL33" s="3" t="b">
        <f t="shared" si="5"/>
        <v>1</v>
      </c>
    </row>
    <row r="34" spans="2:38" x14ac:dyDescent="0.25">
      <c r="B34" s="120" t="str">
        <f>Dane!B34</f>
        <v>01/02/14</v>
      </c>
      <c r="C34" s="120" t="str">
        <f>Dane!C34</f>
        <v>bytowski</v>
      </c>
      <c r="D34" s="120" t="str">
        <f>Dane!D34</f>
        <v>Tuchomie</v>
      </c>
      <c r="E34" s="121">
        <f>Dane!H34</f>
        <v>4.05</v>
      </c>
      <c r="F34" s="111">
        <v>1</v>
      </c>
      <c r="G34" s="111"/>
      <c r="H34" s="111"/>
      <c r="I34" s="111">
        <v>1</v>
      </c>
      <c r="J34" s="111"/>
      <c r="K34" s="31" t="str">
        <f>IF(Dane!T34="","",Dane!T34)</f>
        <v/>
      </c>
      <c r="L34" s="21" t="str">
        <f>IF(Dane!L34&gt;0,Dane!X34,"n/a")</f>
        <v>n/a</v>
      </c>
      <c r="M34" s="23">
        <f>IF(Dane!K34&gt;0,Dane!X34,"n/a")</f>
        <v>2.5</v>
      </c>
      <c r="N34" s="23" t="str">
        <f>IFERROR(IF(Dane!L34&gt;0,Koszty!L34*Dane!L34*1000,"n/a"),"n/a")</f>
        <v>n/a</v>
      </c>
      <c r="O34" s="23">
        <f>IFERROR(IF(Dane!K34&gt;0,Koszty!M34*Dane!K34*1000,"n/a"),"n/a")</f>
        <v>10000</v>
      </c>
      <c r="P34" s="100">
        <f>IF(F34="",0,HLOOKUP(B34,'Założenia - koszty'!$C$33:$K$43,11,FALSE))</f>
        <v>18000</v>
      </c>
      <c r="Q34" s="100">
        <f>IF(G34="",0,IF(H34="",G34*'Założenia - koszty'!$I$30,G34*HLOOKUP(H34,'Założenia - koszty'!$B$20:$J$30,11,FALSE)))</f>
        <v>0</v>
      </c>
      <c r="R34" s="101">
        <f>IF(I34="",0,I34*'Założenia - koszty'!$D$69)</f>
        <v>86400</v>
      </c>
      <c r="S34" s="100">
        <f>Dane!N34*'Założenia - koszty'!$D$48</f>
        <v>0</v>
      </c>
      <c r="T34" s="100">
        <f>IF(Dane!M34&gt;0,Dane!Y34*Dane!M34*1000*HLOOKUP(Dane!W34,'Założenia - koszty'!$B$12:$H$14,2,FALSE),0)*'Założenia - koszty'!$D$17</f>
        <v>0</v>
      </c>
      <c r="U34" s="100">
        <f>Dane!K34*'Założenia - koszty'!$D$9+Dane!L34*'Założenia - koszty'!$E$9</f>
        <v>1475000</v>
      </c>
      <c r="V34" s="100">
        <f>IF(Dane!G34=1,Dane!K34*'Założenia - koszty'!$D$14,0)</f>
        <v>0</v>
      </c>
      <c r="W34" s="100">
        <f>IF(Dane!G34=1,Dane!L34*'Założenia - koszty'!$D$14,0)</f>
        <v>0</v>
      </c>
      <c r="X34" s="100"/>
      <c r="Y34" s="100">
        <f>IF(N34="n/a",0,N34*HLOOKUP(Dane!W34,'Założenia - koszty'!$D$12:$J$13,2,TRUE))</f>
        <v>0</v>
      </c>
      <c r="Z34" s="100">
        <f>IF(O34="n/a",0,O34*HLOOKUP(Dane!W34,'Założenia - koszty'!$D$12:$J$13,2,FALSE))</f>
        <v>1785800.0000000002</v>
      </c>
      <c r="AA34" s="100">
        <f>IF(Dane!O34&gt;0,Dane!O34*HLOOKUP(Dane!W34,'Założenia - koszty'!$B$12:$F$13,2,FALSE)*'Założenia - koszty'!$D$17*1000*'Założenia - koszty'!$D$4,0)</f>
        <v>0</v>
      </c>
      <c r="AB34" s="100">
        <f>IF(Dane!P34&gt;0,Dane!P34*HLOOKUP(Dane!W34,'Założenia - koszty'!$B$12:$F$13,2,FALSE)*'Założenia - koszty'!$D$17*1000*'Założenia - koszty'!$D$5,0)</f>
        <v>0</v>
      </c>
      <c r="AC34" s="101">
        <f t="shared" si="0"/>
        <v>104400</v>
      </c>
      <c r="AD34" s="101">
        <f t="shared" si="1"/>
        <v>3260800</v>
      </c>
      <c r="AE34" s="100">
        <f>IF(J34="",0,J34*'Założenia - koszty'!$C$22)+E34*1000/'Założenia - koszty'!$D$53*'Założenia - koszty'!$D$52*2</f>
        <v>2268</v>
      </c>
      <c r="AF34" s="99">
        <f t="shared" si="2"/>
        <v>3367468</v>
      </c>
      <c r="AG34" s="99">
        <f t="shared" si="3"/>
        <v>673493.60000000009</v>
      </c>
      <c r="AH34" s="99">
        <f t="shared" si="4"/>
        <v>4040961.6</v>
      </c>
      <c r="AI34" s="99"/>
      <c r="AJ34" s="99">
        <f t="shared" si="7"/>
        <v>4040961.6</v>
      </c>
      <c r="AK34" s="153"/>
      <c r="AL34" s="3" t="b">
        <f t="shared" si="5"/>
        <v>1</v>
      </c>
    </row>
    <row r="35" spans="2:38" x14ac:dyDescent="0.25">
      <c r="B35" s="120" t="str">
        <f>Dane!B35</f>
        <v>01/03/01</v>
      </c>
      <c r="C35" s="120" t="str">
        <f>Dane!C35</f>
        <v>bytowski</v>
      </c>
      <c r="D35" s="120" t="str">
        <f>Dane!D35</f>
        <v>Bytów</v>
      </c>
      <c r="E35" s="121">
        <f>Dane!H35</f>
        <v>4.3</v>
      </c>
      <c r="F35" s="111"/>
      <c r="G35" s="111"/>
      <c r="H35" s="111"/>
      <c r="I35" s="111"/>
      <c r="J35" s="111"/>
      <c r="K35" s="31" t="str">
        <f>IF(Dane!T35="","",Dane!T35)</f>
        <v/>
      </c>
      <c r="L35" s="21" t="str">
        <f>IF(Dane!L35&gt;0,Dane!X35,"n/a")</f>
        <v>n/a</v>
      </c>
      <c r="M35" s="23">
        <f>IF(Dane!K35&gt;0,Dane!X35,"n/a")</f>
        <v>2.5</v>
      </c>
      <c r="N35" s="23" t="str">
        <f>IFERROR(IF(Dane!L35&gt;0,Koszty!L35*Dane!L35*1000,"n/a"),"n/a")</f>
        <v>n/a</v>
      </c>
      <c r="O35" s="23">
        <f>IFERROR(IF(Dane!K35&gt;0,Koszty!M35*Dane!K35*1000,"n/a"),"n/a")</f>
        <v>10750</v>
      </c>
      <c r="P35" s="100">
        <f>IF(F35="",0,HLOOKUP(B35,'Założenia - koszty'!$C$33:$K$43,11,FALSE))</f>
        <v>0</v>
      </c>
      <c r="Q35" s="100">
        <f>IF(G35="",0,IF(H35="",G35*'Założenia - koszty'!$I$30,G35*HLOOKUP(H35,'Założenia - koszty'!$B$20:$J$30,11,FALSE)))</f>
        <v>0</v>
      </c>
      <c r="R35" s="101">
        <f>IF(I35="",0,I35*'Założenia - koszty'!$D$69)</f>
        <v>0</v>
      </c>
      <c r="S35" s="100">
        <f>Dane!N35*'Założenia - koszty'!$D$48</f>
        <v>0</v>
      </c>
      <c r="T35" s="100">
        <f>IF(Dane!M35&gt;0,Dane!Y35*Dane!M35*1000*HLOOKUP(Dane!W35,'Założenia - koszty'!$B$12:$H$14,2,FALSE),0)*'Założenia - koszty'!$D$17</f>
        <v>0</v>
      </c>
      <c r="U35" s="100">
        <f>Dane!K35*'Założenia - koszty'!$D$9+Dane!L35*'Założenia - koszty'!$E$9</f>
        <v>1585625</v>
      </c>
      <c r="V35" s="100">
        <f>IF(Dane!G35=1,Dane!K35*'Założenia - koszty'!$D$14,0)</f>
        <v>0</v>
      </c>
      <c r="W35" s="100">
        <f>IF(Dane!G35=1,Dane!L35*'Założenia - koszty'!$D$14,0)</f>
        <v>0</v>
      </c>
      <c r="X35" s="100"/>
      <c r="Y35" s="100">
        <f>IF(N35="n/a",0,N35*HLOOKUP(Dane!W35,'Założenia - koszty'!$D$12:$J$13,2,TRUE))</f>
        <v>0</v>
      </c>
      <c r="Z35" s="100">
        <f>IF(O35="n/a",0,O35*HLOOKUP(Dane!W35,'Założenia - koszty'!$D$12:$J$13,2,FALSE))</f>
        <v>1919735.0000000002</v>
      </c>
      <c r="AA35" s="100">
        <f>IF(Dane!O35&gt;0,Dane!O35*HLOOKUP(Dane!W35,'Założenia - koszty'!$B$12:$F$13,2,FALSE)*'Założenia - koszty'!$D$17*1000*'Założenia - koszty'!$D$4,0)</f>
        <v>0</v>
      </c>
      <c r="AB35" s="100">
        <f>IF(Dane!P35&gt;0,Dane!P35*HLOOKUP(Dane!W35,'Założenia - koszty'!$B$12:$F$13,2,FALSE)*'Założenia - koszty'!$D$17*1000*'Założenia - koszty'!$D$5,0)</f>
        <v>0</v>
      </c>
      <c r="AC35" s="101">
        <f t="shared" si="0"/>
        <v>0</v>
      </c>
      <c r="AD35" s="101">
        <f t="shared" si="1"/>
        <v>3505360</v>
      </c>
      <c r="AE35" s="100">
        <f>IF(J35="",0,J35*'Założenia - koszty'!$C$22)+E35*1000/'Założenia - koszty'!$D$53*'Założenia - koszty'!$D$52*2</f>
        <v>2408</v>
      </c>
      <c r="AF35" s="99">
        <f t="shared" si="2"/>
        <v>3507768</v>
      </c>
      <c r="AG35" s="99">
        <f t="shared" si="3"/>
        <v>701553.60000000009</v>
      </c>
      <c r="AH35" s="99">
        <f t="shared" si="4"/>
        <v>4209321.5999999996</v>
      </c>
      <c r="AI35" s="99"/>
      <c r="AJ35" s="99">
        <f t="shared" si="7"/>
        <v>4209321.5999999996</v>
      </c>
      <c r="AK35" s="153"/>
      <c r="AL35" s="3" t="b">
        <f t="shared" si="5"/>
        <v>1</v>
      </c>
    </row>
    <row r="36" spans="2:38" x14ac:dyDescent="0.25">
      <c r="B36" s="120" t="str">
        <f>Dane!B36</f>
        <v>01/03/02</v>
      </c>
      <c r="C36" s="120" t="str">
        <f>Dane!C36</f>
        <v>bytowski</v>
      </c>
      <c r="D36" s="120" t="str">
        <f>Dane!D36</f>
        <v>Bytów</v>
      </c>
      <c r="E36" s="121">
        <f>Dane!H36</f>
        <v>2</v>
      </c>
      <c r="F36" s="111"/>
      <c r="G36" s="111">
        <v>1</v>
      </c>
      <c r="H36" s="111"/>
      <c r="I36" s="111"/>
      <c r="J36" s="111"/>
      <c r="K36" s="31" t="str">
        <f>IF(Dane!T36="","",Dane!T36)</f>
        <v/>
      </c>
      <c r="L36" s="21" t="str">
        <f>IF(Dane!L36&gt;0,Dane!X36,"n/a")</f>
        <v>n/a</v>
      </c>
      <c r="M36" s="23">
        <f>IF(Dane!K36&gt;0,Dane!X36,"n/a")</f>
        <v>2.5</v>
      </c>
      <c r="N36" s="23" t="str">
        <f>IFERROR(IF(Dane!L36&gt;0,Koszty!L36*Dane!L36*1000,"n/a"),"n/a")</f>
        <v>n/a</v>
      </c>
      <c r="O36" s="23">
        <f>IFERROR(IF(Dane!K36&gt;0,Koszty!M36*Dane!K36*1000,"n/a"),"n/a")</f>
        <v>4500</v>
      </c>
      <c r="P36" s="100">
        <f>IF(F36="",0,HLOOKUP(B36,'Założenia - koszty'!$C$33:$K$43,11,FALSE))</f>
        <v>0</v>
      </c>
      <c r="Q36" s="100">
        <f>IF(G36="",0,IF(H36="",G36*'Założenia - koszty'!$I$30,G36*HLOOKUP(H36,'Założenia - koszty'!$B$20:$J$30,11,FALSE)))</f>
        <v>81940</v>
      </c>
      <c r="R36" s="101">
        <f>IF(I36="",0,I36*'Założenia - koszty'!$D$69)</f>
        <v>0</v>
      </c>
      <c r="S36" s="100">
        <f>Dane!N36*'Założenia - koszty'!$D$48</f>
        <v>0</v>
      </c>
      <c r="T36" s="100">
        <f>IF(Dane!M36&gt;0,Dane!Y36*Dane!M36*1000*HLOOKUP(Dane!W36,'Założenia - koszty'!$B$12:$H$14,2,FALSE),0)*'Założenia - koszty'!$D$17</f>
        <v>0</v>
      </c>
      <c r="U36" s="100">
        <f>Dane!K36*'Założenia - koszty'!$D$9+Dane!L36*'Założenia - koszty'!$E$9</f>
        <v>663750</v>
      </c>
      <c r="V36" s="100">
        <f>IF(Dane!G36=1,Dane!K36*'Założenia - koszty'!$D$14,0)</f>
        <v>0</v>
      </c>
      <c r="W36" s="100">
        <f>IF(Dane!G36=1,Dane!L36*'Założenia - koszty'!$D$14,0)</f>
        <v>0</v>
      </c>
      <c r="X36" s="100"/>
      <c r="Y36" s="100">
        <f>IF(N36="n/a",0,N36*HLOOKUP(Dane!W36,'Założenia - koszty'!$D$12:$J$13,2,TRUE))</f>
        <v>0</v>
      </c>
      <c r="Z36" s="100">
        <f>IF(O36="n/a",0,O36*HLOOKUP(Dane!W36,'Założenia - koszty'!$D$12:$J$13,2,FALSE))</f>
        <v>803610</v>
      </c>
      <c r="AA36" s="100">
        <f>IF(Dane!O36&gt;0,Dane!O36*HLOOKUP(Dane!W36,'Założenia - koszty'!$B$12:$F$13,2,FALSE)*'Założenia - koszty'!$D$17*1000*'Założenia - koszty'!$D$4,0)</f>
        <v>0</v>
      </c>
      <c r="AB36" s="100">
        <f>IF(Dane!P36&gt;0,Dane!P36*HLOOKUP(Dane!W36,'Założenia - koszty'!$B$12:$F$13,2,FALSE)*'Założenia - koszty'!$D$17*1000*'Założenia - koszty'!$D$5,0)</f>
        <v>0</v>
      </c>
      <c r="AC36" s="101">
        <f t="shared" si="0"/>
        <v>81940</v>
      </c>
      <c r="AD36" s="101">
        <f t="shared" si="1"/>
        <v>1467360</v>
      </c>
      <c r="AE36" s="100">
        <f>IF(J36="",0,J36*'Założenia - koszty'!$C$22)+E36*1000/'Założenia - koszty'!$D$53*'Założenia - koszty'!$D$52*2</f>
        <v>1120</v>
      </c>
      <c r="AF36" s="99">
        <f t="shared" si="2"/>
        <v>1550420</v>
      </c>
      <c r="AG36" s="99">
        <f t="shared" si="3"/>
        <v>310084</v>
      </c>
      <c r="AH36" s="99">
        <f t="shared" si="4"/>
        <v>1860504</v>
      </c>
      <c r="AI36" s="99"/>
      <c r="AJ36" s="99">
        <f t="shared" si="7"/>
        <v>1860504</v>
      </c>
      <c r="AK36" s="153"/>
      <c r="AL36" s="3" t="b">
        <f t="shared" si="5"/>
        <v>1</v>
      </c>
    </row>
    <row r="37" spans="2:38" ht="38.25" x14ac:dyDescent="0.25">
      <c r="B37" s="120" t="str">
        <f>Dane!B37</f>
        <v>01/03/03</v>
      </c>
      <c r="C37" s="120" t="str">
        <f>Dane!C37</f>
        <v>bytowski</v>
      </c>
      <c r="D37" s="120" t="str">
        <f>Dane!D37</f>
        <v>Bytów</v>
      </c>
      <c r="E37" s="121">
        <f>Dane!H37</f>
        <v>0.65</v>
      </c>
      <c r="F37" s="111"/>
      <c r="G37" s="111">
        <v>1</v>
      </c>
      <c r="H37" s="111"/>
      <c r="I37" s="111"/>
      <c r="J37" s="111"/>
      <c r="K37" s="31" t="str">
        <f>IF(Dane!T37="","",Dane!T37)</f>
        <v>zmiana organizacji ruchu - kontrapas dla rowerów</v>
      </c>
      <c r="L37" s="21" t="str">
        <f>IF(Dane!L37&gt;0,Dane!X37,"n/a")</f>
        <v>n/a</v>
      </c>
      <c r="M37" s="23" t="str">
        <f>IF(Dane!K37&gt;0,Dane!X37,"n/a")</f>
        <v>n/a</v>
      </c>
      <c r="N37" s="23" t="str">
        <f>IFERROR(IF(Dane!L37&gt;0,Koszty!L37*Dane!L37*1000,"n/a"),"n/a")</f>
        <v>n/a</v>
      </c>
      <c r="O37" s="23" t="str">
        <f>IFERROR(IF(Dane!K37&gt;0,Koszty!M37*Dane!K37*1000,"n/a"),"n/a")</f>
        <v>n/a</v>
      </c>
      <c r="P37" s="100">
        <f>IF(F37="",0,HLOOKUP(B37,'Założenia - koszty'!$C$33:$K$43,11,FALSE))</f>
        <v>0</v>
      </c>
      <c r="Q37" s="100">
        <f>IF(G37="",0,IF(H37="",G37*'Założenia - koszty'!$I$30,G37*HLOOKUP(H37,'Założenia - koszty'!$B$20:$J$30,11,FALSE)))</f>
        <v>81940</v>
      </c>
      <c r="R37" s="101">
        <f>IF(I37="",0,I37*'Założenia - koszty'!$D$69)</f>
        <v>0</v>
      </c>
      <c r="S37" s="100">
        <f>Dane!N37*'Założenia - koszty'!$D$48</f>
        <v>0</v>
      </c>
      <c r="T37" s="100">
        <f>IF(Dane!M37&gt;0,Dane!Y37*Dane!M37*1000*HLOOKUP(Dane!W37,'Założenia - koszty'!$B$12:$H$14,2,FALSE),0)*'Założenia - koszty'!$D$17</f>
        <v>0</v>
      </c>
      <c r="U37" s="100">
        <f>Dane!K37*'Założenia - koszty'!$D$9+Dane!L37*'Założenia - koszty'!$E$9</f>
        <v>0</v>
      </c>
      <c r="V37" s="100">
        <f>IF(Dane!G37=1,Dane!K37*'Założenia - koszty'!$D$14,0)</f>
        <v>0</v>
      </c>
      <c r="W37" s="100">
        <f>IF(Dane!G37=1,Dane!L37*'Założenia - koszty'!$D$14,0)</f>
        <v>0</v>
      </c>
      <c r="X37" s="100">
        <f>'Założenia - koszty'!D66*Dane!M37*1000*'Założenia - koszty'!D65</f>
        <v>39448.500000000007</v>
      </c>
      <c r="Y37" s="100">
        <f>IF(N37="n/a",0,N37*HLOOKUP(Dane!W37,'Założenia - koszty'!$D$12:$J$13,2,TRUE))</f>
        <v>0</v>
      </c>
      <c r="Z37" s="100">
        <f>IF(O37="n/a",0,O37*HLOOKUP(Dane!W37,'Założenia - koszty'!$D$12:$J$13,2,FALSE))</f>
        <v>0</v>
      </c>
      <c r="AA37" s="100">
        <f>IF(Dane!O37&gt;0,Dane!O37*HLOOKUP(Dane!W37,'Założenia - koszty'!$B$12:$F$13,2,FALSE)*'Założenia - koszty'!$D$17*1000*'Założenia - koszty'!$D$4,0)</f>
        <v>0</v>
      </c>
      <c r="AB37" s="100">
        <f>IF(Dane!P37&gt;0,Dane!P37*HLOOKUP(Dane!W37,'Założenia - koszty'!$B$12:$F$13,2,FALSE)*'Założenia - koszty'!$D$17*1000*'Założenia - koszty'!$D$5,0)</f>
        <v>0</v>
      </c>
      <c r="AC37" s="101">
        <f t="shared" si="0"/>
        <v>81940</v>
      </c>
      <c r="AD37" s="101">
        <f t="shared" si="1"/>
        <v>39448.500000000007</v>
      </c>
      <c r="AE37" s="100">
        <f>IF(J37="",0,J37*'Założenia - koszty'!$C$22)+E37*1000/'Założenia - koszty'!$D$53*'Założenia - koszty'!$D$52*2</f>
        <v>364</v>
      </c>
      <c r="AF37" s="99">
        <f t="shared" si="2"/>
        <v>121752.5</v>
      </c>
      <c r="AG37" s="99">
        <f t="shared" si="3"/>
        <v>24350.5</v>
      </c>
      <c r="AH37" s="99">
        <f t="shared" si="4"/>
        <v>146103</v>
      </c>
      <c r="AI37" s="99"/>
      <c r="AJ37" s="99">
        <f t="shared" si="7"/>
        <v>146103</v>
      </c>
      <c r="AK37" s="153"/>
      <c r="AL37" s="3" t="b">
        <f t="shared" si="5"/>
        <v>1</v>
      </c>
    </row>
    <row r="38" spans="2:38" x14ac:dyDescent="0.25">
      <c r="B38" s="145" t="str">
        <f>Dane!B38</f>
        <v>01/03/04</v>
      </c>
      <c r="C38" s="120" t="str">
        <f>Dane!C38</f>
        <v>bytowski</v>
      </c>
      <c r="D38" s="120" t="str">
        <f>Dane!D38</f>
        <v>Bytów</v>
      </c>
      <c r="E38" s="121">
        <f>Dane!H38</f>
        <v>2.5</v>
      </c>
      <c r="F38" s="111"/>
      <c r="G38" s="111"/>
      <c r="H38" s="111"/>
      <c r="I38" s="111"/>
      <c r="J38" s="111"/>
      <c r="K38" s="31" t="str">
        <f>IF(Dane!T38="","",Dane!T38)</f>
        <v/>
      </c>
      <c r="L38" s="21">
        <f>IF(Dane!L38&gt;0,Dane!X38,"n/a")</f>
        <v>2.5</v>
      </c>
      <c r="M38" s="23">
        <f>IF(Dane!K38&gt;0,Dane!X38,"n/a")</f>
        <v>2.5</v>
      </c>
      <c r="N38" s="23">
        <f>IFERROR(IF(Dane!L38&gt;0,Koszty!L38*Dane!L38*1000,"n/a"),"n/a")</f>
        <v>250</v>
      </c>
      <c r="O38" s="23">
        <f>IFERROR(IF(Dane!K38&gt;0,Koszty!M38*Dane!K38*1000,"n/a"),"n/a")</f>
        <v>750</v>
      </c>
      <c r="P38" s="100">
        <f>IF(F38="",0,HLOOKUP(B38,'Założenia - koszty'!$C$33:$K$43,11,FALSE))</f>
        <v>0</v>
      </c>
      <c r="Q38" s="100">
        <f>IF(G38="",0,IF(H38="",G38*'Założenia - koszty'!$I$30,G38*HLOOKUP(H38,'Założenia - koszty'!$B$20:$J$30,11,FALSE)))</f>
        <v>0</v>
      </c>
      <c r="R38" s="101">
        <f>IF(I38="",0,I38*'Założenia - koszty'!$D$69)</f>
        <v>0</v>
      </c>
      <c r="S38" s="100">
        <f>Dane!N38*'Założenia - koszty'!$D$48</f>
        <v>9000</v>
      </c>
      <c r="T38" s="100">
        <f>IF(Dane!M38&gt;0,Dane!Y38*Dane!M38*1000*HLOOKUP(Dane!W38,'Założenia - koszty'!$B$12:$H$14,2,FALSE),0)*'Założenia - koszty'!$D$17</f>
        <v>0</v>
      </c>
      <c r="U38" s="100">
        <f>Dane!K38*'Założenia - koszty'!$D$9+Dane!L38*'Założenia - koszty'!$E$9</f>
        <v>154875</v>
      </c>
      <c r="V38" s="100">
        <f>IF(Dane!G38=1,Dane!K38*'Założenia - koszty'!$D$14,0)</f>
        <v>10500</v>
      </c>
      <c r="W38" s="100">
        <f>IF(Dane!G38=1,Dane!L38*'Założenia - koszty'!$D$14,0)</f>
        <v>3500</v>
      </c>
      <c r="X38" s="100"/>
      <c r="Y38" s="100">
        <f>IF(N38="n/a",0,N38*HLOOKUP(Dane!W38,'Założenia - koszty'!$D$12:$J$13,2,TRUE))</f>
        <v>44645</v>
      </c>
      <c r="Z38" s="100">
        <f>IF(O38="n/a",0,O38*HLOOKUP(Dane!W38,'Założenia - koszty'!$D$12:$J$13,2,FALSE))</f>
        <v>133935</v>
      </c>
      <c r="AA38" s="100">
        <f>IF(Dane!O38&gt;0,Dane!O38*HLOOKUP(Dane!W38,'Założenia - koszty'!$B$12:$F$13,2,FALSE)*'Założenia - koszty'!$D$17*1000*'Założenia - koszty'!$D$4,0)</f>
        <v>40180.500000000007</v>
      </c>
      <c r="AB38" s="100">
        <f>IF(Dane!P38&gt;0,Dane!P38*HLOOKUP(Dane!W38,'Założenia - koszty'!$B$12:$F$13,2,FALSE)*'Założenia - koszty'!$D$17*1000*'Założenia - koszty'!$D$5,0)</f>
        <v>0</v>
      </c>
      <c r="AC38" s="101">
        <f t="shared" si="0"/>
        <v>0</v>
      </c>
      <c r="AD38" s="101">
        <f t="shared" si="1"/>
        <v>396635.5</v>
      </c>
      <c r="AE38" s="100">
        <f>IF(J38="",0,J38*'Założenia - koszty'!$C$22)+E38*1000/'Założenia - koszty'!$D$53*'Założenia - koszty'!$D$52*2</f>
        <v>1400</v>
      </c>
      <c r="AF38" s="99">
        <f t="shared" si="2"/>
        <v>398035.5</v>
      </c>
      <c r="AG38" s="99">
        <f t="shared" si="3"/>
        <v>79607.100000000006</v>
      </c>
      <c r="AH38" s="99">
        <f t="shared" si="4"/>
        <v>477642.6</v>
      </c>
      <c r="AI38" s="99"/>
      <c r="AJ38" s="99">
        <f t="shared" si="7"/>
        <v>477642.6</v>
      </c>
      <c r="AK38" s="153"/>
      <c r="AL38" s="3" t="b">
        <f t="shared" si="5"/>
        <v>1</v>
      </c>
    </row>
    <row r="39" spans="2:38" x14ac:dyDescent="0.25">
      <c r="B39" s="120" t="str">
        <f>Dane!B39</f>
        <v>01/03/05</v>
      </c>
      <c r="C39" s="120" t="str">
        <f>Dane!C39</f>
        <v>bytowski</v>
      </c>
      <c r="D39" s="120" t="str">
        <f>Dane!D39</f>
        <v>Bytów</v>
      </c>
      <c r="E39" s="121">
        <f>Dane!H39</f>
        <v>0.8</v>
      </c>
      <c r="F39" s="111"/>
      <c r="G39" s="111"/>
      <c r="H39" s="111"/>
      <c r="I39" s="111"/>
      <c r="J39" s="111"/>
      <c r="K39" s="31" t="str">
        <f>IF(Dane!T39="","",Dane!T39)</f>
        <v/>
      </c>
      <c r="L39" s="21" t="str">
        <f>IF(Dane!L39&gt;0,Dane!X39,"n/a")</f>
        <v>n/a</v>
      </c>
      <c r="M39" s="23" t="str">
        <f>IF(Dane!K39&gt;0,Dane!X39,"n/a")</f>
        <v>n/a</v>
      </c>
      <c r="N39" s="23" t="str">
        <f>IFERROR(IF(Dane!L39&gt;0,Koszty!L39*Dane!L39*1000,"n/a"),"n/a")</f>
        <v>n/a</v>
      </c>
      <c r="O39" s="23" t="str">
        <f>IFERROR(IF(Dane!K39&gt;0,Koszty!M39*Dane!K39*1000,"n/a"),"n/a")</f>
        <v>n/a</v>
      </c>
      <c r="P39" s="100">
        <f>IF(F39="",0,HLOOKUP(B39,'Założenia - koszty'!$C$33:$K$43,11,FALSE))</f>
        <v>0</v>
      </c>
      <c r="Q39" s="100">
        <f>IF(G39="",0,IF(H39="",G39*'Założenia - koszty'!$I$30,G39*HLOOKUP(H39,'Założenia - koszty'!$B$20:$J$30,11,FALSE)))</f>
        <v>0</v>
      </c>
      <c r="R39" s="101">
        <f>IF(I39="",0,I39*'Założenia - koszty'!$D$69)</f>
        <v>0</v>
      </c>
      <c r="S39" s="100">
        <f>Dane!N39*'Założenia - koszty'!$D$48</f>
        <v>0</v>
      </c>
      <c r="T39" s="100">
        <f>IF(Dane!M39&gt;0,Dane!Y39*Dane!M39*1000*HLOOKUP(Dane!W39,'Założenia - koszty'!$B$12:$H$14,2,FALSE),0)*'Założenia - koszty'!$D$17</f>
        <v>0</v>
      </c>
      <c r="U39" s="100">
        <f>Dane!K39*'Założenia - koszty'!$D$9+Dane!L39*'Założenia - koszty'!$E$9</f>
        <v>0</v>
      </c>
      <c r="V39" s="100">
        <f>IF(Dane!G39=1,Dane!K39*'Założenia - koszty'!$D$14,0)</f>
        <v>0</v>
      </c>
      <c r="W39" s="100">
        <f>IF(Dane!G39=1,Dane!L39*'Założenia - koszty'!$D$14,0)</f>
        <v>0</v>
      </c>
      <c r="X39" s="100"/>
      <c r="Y39" s="100">
        <f>IF(N39="n/a",0,N39*HLOOKUP(Dane!W39,'Założenia - koszty'!$D$12:$J$13,2,TRUE))</f>
        <v>0</v>
      </c>
      <c r="Z39" s="100">
        <f>IF(O39="n/a",0,O39*HLOOKUP(Dane!W39,'Założenia - koszty'!$D$12:$J$13,2,FALSE))</f>
        <v>0</v>
      </c>
      <c r="AA39" s="100">
        <f>IF(Dane!O39&gt;0,Dane!O39*HLOOKUP(Dane!W39,'Założenia - koszty'!$B$12:$F$13,2,FALSE)*'Założenia - koszty'!$D$17*1000*'Założenia - koszty'!$D$4,0)</f>
        <v>0</v>
      </c>
      <c r="AB39" s="100">
        <f>IF(Dane!P39&gt;0,Dane!P39*HLOOKUP(Dane!W39,'Założenia - koszty'!$B$12:$F$13,2,FALSE)*'Założenia - koszty'!$D$17*1000*'Założenia - koszty'!$D$5,0)</f>
        <v>0</v>
      </c>
      <c r="AC39" s="101">
        <f t="shared" si="0"/>
        <v>0</v>
      </c>
      <c r="AD39" s="101">
        <f t="shared" si="1"/>
        <v>0</v>
      </c>
      <c r="AE39" s="100">
        <f>IF(J39="",0,J39*'Założenia - koszty'!$C$22)+E39*1000/'Założenia - koszty'!$D$53*'Założenia - koszty'!$D$52*2</f>
        <v>448</v>
      </c>
      <c r="AF39" s="99">
        <f t="shared" si="2"/>
        <v>448</v>
      </c>
      <c r="AG39" s="99">
        <f t="shared" si="3"/>
        <v>89.600000000000009</v>
      </c>
      <c r="AH39" s="99">
        <f t="shared" si="4"/>
        <v>537.6</v>
      </c>
      <c r="AI39" s="99"/>
      <c r="AJ39" s="99">
        <f t="shared" si="7"/>
        <v>537.6</v>
      </c>
      <c r="AK39" s="153"/>
      <c r="AL39" s="3" t="b">
        <f t="shared" si="5"/>
        <v>1</v>
      </c>
    </row>
    <row r="40" spans="2:38" ht="25.5" x14ac:dyDescent="0.25">
      <c r="B40" s="120" t="str">
        <f>Dane!B40</f>
        <v>01/03/06</v>
      </c>
      <c r="C40" s="120" t="str">
        <f>Dane!C40</f>
        <v>bytowski</v>
      </c>
      <c r="D40" s="120" t="str">
        <f>Dane!D40</f>
        <v>Bytów</v>
      </c>
      <c r="E40" s="121">
        <f>Dane!H40</f>
        <v>5.25</v>
      </c>
      <c r="F40" s="111"/>
      <c r="G40" s="111">
        <v>1</v>
      </c>
      <c r="H40" s="111"/>
      <c r="I40" s="111"/>
      <c r="J40" s="111"/>
      <c r="K40" s="31" t="str">
        <f>IF(Dane!T40="","",Dane!T40)</f>
        <v>Wykonanie zjazdu z DP na CPR DK20</v>
      </c>
      <c r="L40" s="21" t="str">
        <f>IF(Dane!L40&gt;0,Dane!X40,"n/a")</f>
        <v>n/a</v>
      </c>
      <c r="M40" s="23" t="str">
        <f>IF(Dane!K40&gt;0,Dane!X40,"n/a")</f>
        <v>n/a</v>
      </c>
      <c r="N40" s="23" t="str">
        <f>IFERROR(IF(Dane!L40&gt;0,Koszty!L40*Dane!L40*1000,"n/a"),"n/a")</f>
        <v>n/a</v>
      </c>
      <c r="O40" s="23" t="str">
        <f>IFERROR(IF(Dane!K40&gt;0,Koszty!M40*Dane!K40*1000,"n/a"),"n/a")</f>
        <v>n/a</v>
      </c>
      <c r="P40" s="100">
        <f>IF(F40="",0,HLOOKUP(B40,'Założenia - koszty'!$C$33:$K$43,11,FALSE))</f>
        <v>0</v>
      </c>
      <c r="Q40" s="100">
        <f>IF(G40="",0,IF(H40="",G40*'Założenia - koszty'!$I$30,G40*HLOOKUP(H40,'Założenia - koszty'!$B$20:$J$30,11,FALSE)))</f>
        <v>81940</v>
      </c>
      <c r="R40" s="101">
        <f>IF(I40="",0,I40*'Założenia - koszty'!$D$69)</f>
        <v>0</v>
      </c>
      <c r="S40" s="100">
        <f>Dane!N40*'Założenia - koszty'!$D$48</f>
        <v>0</v>
      </c>
      <c r="T40" s="100">
        <f>IF(Dane!M40&gt;0,Dane!Y40*Dane!M40*1000*HLOOKUP(Dane!W40,'Założenia - koszty'!$B$12:$H$14,2,FALSE),0)*'Założenia - koszty'!$D$17</f>
        <v>0</v>
      </c>
      <c r="U40" s="100">
        <f>Dane!K40*'Założenia - koszty'!$D$9+Dane!L40*'Założenia - koszty'!$E$9</f>
        <v>0</v>
      </c>
      <c r="V40" s="100">
        <f>IF(Dane!G40=1,Dane!K40*'Założenia - koszty'!$D$14,0)</f>
        <v>0</v>
      </c>
      <c r="W40" s="100">
        <f>IF(Dane!G40=1,Dane!L40*'Założenia - koszty'!$D$14,0)</f>
        <v>0</v>
      </c>
      <c r="X40" s="100">
        <f>'Założenia - koszty'!D47</f>
        <v>5000</v>
      </c>
      <c r="Y40" s="100">
        <f>IF(N40="n/a",0,N40*HLOOKUP(Dane!W40,'Założenia - koszty'!$D$12:$J$13,2,TRUE))</f>
        <v>0</v>
      </c>
      <c r="Z40" s="100">
        <f>IF(O40="n/a",0,O40*HLOOKUP(Dane!W40,'Założenia - koszty'!$D$12:$J$13,2,FALSE))</f>
        <v>0</v>
      </c>
      <c r="AA40" s="100">
        <f>IF(Dane!O40&gt;0,Dane!O40*HLOOKUP(Dane!W40,'Założenia - koszty'!$B$12:$F$13,2,FALSE)*'Założenia - koszty'!$D$17*1000*'Założenia - koszty'!$D$4,0)</f>
        <v>0</v>
      </c>
      <c r="AB40" s="100">
        <f>IF(Dane!P40&gt;0,Dane!P40*HLOOKUP(Dane!W40,'Założenia - koszty'!$B$12:$F$13,2,FALSE)*'Założenia - koszty'!$D$17*1000*'Założenia - koszty'!$D$5,0)</f>
        <v>0</v>
      </c>
      <c r="AC40" s="101">
        <f t="shared" si="0"/>
        <v>81940</v>
      </c>
      <c r="AD40" s="101">
        <f t="shared" si="1"/>
        <v>5000</v>
      </c>
      <c r="AE40" s="100">
        <f>IF(J40="",0,J40*'Założenia - koszty'!$C$22)+E40*1000/'Założenia - koszty'!$D$53*'Założenia - koszty'!$D$52*2</f>
        <v>2940</v>
      </c>
      <c r="AF40" s="99">
        <f t="shared" si="2"/>
        <v>89880</v>
      </c>
      <c r="AG40" s="99">
        <f t="shared" si="3"/>
        <v>17976</v>
      </c>
      <c r="AH40" s="99">
        <f t="shared" si="4"/>
        <v>107856</v>
      </c>
      <c r="AI40" s="99"/>
      <c r="AJ40" s="99">
        <f t="shared" si="7"/>
        <v>107856</v>
      </c>
      <c r="AK40" s="153"/>
      <c r="AL40" s="3" t="b">
        <f t="shared" si="5"/>
        <v>1</v>
      </c>
    </row>
    <row r="41" spans="2:38" x14ac:dyDescent="0.25">
      <c r="B41" s="120" t="str">
        <f>Dane!B41</f>
        <v>01/04/01</v>
      </c>
      <c r="C41" s="120" t="str">
        <f>Dane!C41</f>
        <v>bytowski</v>
      </c>
      <c r="D41" s="120" t="str">
        <f>Dane!D41</f>
        <v>Studzienice</v>
      </c>
      <c r="E41" s="121">
        <f>Dane!H41</f>
        <v>6.2</v>
      </c>
      <c r="F41" s="111"/>
      <c r="G41" s="111">
        <v>1</v>
      </c>
      <c r="H41" s="111"/>
      <c r="I41" s="111"/>
      <c r="J41" s="111"/>
      <c r="K41" s="31" t="str">
        <f>IF(Dane!T41="","",Dane!T41)</f>
        <v/>
      </c>
      <c r="L41" s="21" t="str">
        <f>IF(Dane!L41&gt;0,Dane!X41,"n/a")</f>
        <v>n/a</v>
      </c>
      <c r="M41" s="23" t="str">
        <f>IF(Dane!K41&gt;0,Dane!X41,"n/a")</f>
        <v>n/a</v>
      </c>
      <c r="N41" s="23" t="str">
        <f>IFERROR(IF(Dane!L41&gt;0,Koszty!L41*Dane!L41*1000,"n/a"),"n/a")</f>
        <v>n/a</v>
      </c>
      <c r="O41" s="23" t="str">
        <f>IFERROR(IF(Dane!K41&gt;0,Koszty!M41*Dane!K41*1000,"n/a"),"n/a")</f>
        <v>n/a</v>
      </c>
      <c r="P41" s="100">
        <f>IF(F41="",0,HLOOKUP(B41,'Założenia - koszty'!$C$33:$K$43,11,FALSE))</f>
        <v>0</v>
      </c>
      <c r="Q41" s="100">
        <f>IF(G41="",0,IF(H41="",G41*'Założenia - koszty'!$I$30,G41*HLOOKUP(H41,'Założenia - koszty'!$B$20:$J$30,11,FALSE)))</f>
        <v>81940</v>
      </c>
      <c r="R41" s="101">
        <f>IF(I41="",0,I41*'Założenia - koszty'!$D$69)</f>
        <v>0</v>
      </c>
      <c r="S41" s="100">
        <f>Dane!N41*'Założenia - koszty'!$D$48</f>
        <v>0</v>
      </c>
      <c r="T41" s="100">
        <f>IF(Dane!M41&gt;0,Dane!Y41*Dane!M41*1000*HLOOKUP(Dane!W41,'Założenia - koszty'!$B$12:$H$14,2,FALSE),0)*'Założenia - koszty'!$D$17</f>
        <v>0</v>
      </c>
      <c r="U41" s="100">
        <f>Dane!K41*'Założenia - koszty'!$D$9+Dane!L41*'Założenia - koszty'!$E$9</f>
        <v>0</v>
      </c>
      <c r="V41" s="100">
        <f>IF(Dane!G41=1,Dane!K41*'Założenia - koszty'!$D$14,0)</f>
        <v>0</v>
      </c>
      <c r="W41" s="100">
        <f>IF(Dane!G41=1,Dane!L41*'Założenia - koszty'!$D$14,0)</f>
        <v>0</v>
      </c>
      <c r="X41" s="100"/>
      <c r="Y41" s="100">
        <f>IF(N41="n/a",0,N41*HLOOKUP(Dane!W41,'Założenia - koszty'!$D$12:$J$13,2,TRUE))</f>
        <v>0</v>
      </c>
      <c r="Z41" s="100">
        <f>IF(O41="n/a",0,O41*HLOOKUP(Dane!W41,'Założenia - koszty'!$D$12:$J$13,2,FALSE))</f>
        <v>0</v>
      </c>
      <c r="AA41" s="100">
        <f>IF(Dane!O41&gt;0,Dane!O41*HLOOKUP(Dane!W41,'Założenia - koszty'!$B$12:$F$13,2,FALSE)*'Założenia - koszty'!$D$17*1000*'Założenia - koszty'!$D$4,0)</f>
        <v>0</v>
      </c>
      <c r="AB41" s="100">
        <f>IF(Dane!P41&gt;0,Dane!P41*HLOOKUP(Dane!W41,'Założenia - koszty'!$B$12:$F$13,2,FALSE)*'Założenia - koszty'!$D$17*1000*'Założenia - koszty'!$D$5,0)</f>
        <v>0</v>
      </c>
      <c r="AC41" s="101">
        <f t="shared" si="0"/>
        <v>81940</v>
      </c>
      <c r="AD41" s="101">
        <f t="shared" si="1"/>
        <v>0</v>
      </c>
      <c r="AE41" s="100">
        <f>IF(J41="",0,J41*'Założenia - koszty'!$C$22)+E41*1000/'Założenia - koszty'!$D$53*'Założenia - koszty'!$D$52*2</f>
        <v>3472</v>
      </c>
      <c r="AF41" s="99">
        <f t="shared" si="2"/>
        <v>85412</v>
      </c>
      <c r="AG41" s="99">
        <f t="shared" si="3"/>
        <v>17082.400000000001</v>
      </c>
      <c r="AH41" s="99">
        <f t="shared" si="4"/>
        <v>102494.39999999999</v>
      </c>
      <c r="AI41" s="99"/>
      <c r="AJ41" s="99">
        <f t="shared" si="7"/>
        <v>102494.39999999999</v>
      </c>
      <c r="AK41" s="153"/>
      <c r="AL41" s="3" t="b">
        <f t="shared" si="5"/>
        <v>1</v>
      </c>
    </row>
    <row r="42" spans="2:38" x14ac:dyDescent="0.25">
      <c r="B42" s="120" t="str">
        <f>Dane!B42</f>
        <v>01/04/02</v>
      </c>
      <c r="C42" s="120" t="str">
        <f>Dane!C42</f>
        <v>bytowski</v>
      </c>
      <c r="D42" s="120" t="str">
        <f>Dane!D42</f>
        <v>Studzienice</v>
      </c>
      <c r="E42" s="121">
        <f>Dane!H42</f>
        <v>1.4</v>
      </c>
      <c r="F42" s="111">
        <v>1</v>
      </c>
      <c r="G42" s="111"/>
      <c r="H42" s="111"/>
      <c r="I42" s="111"/>
      <c r="J42" s="111"/>
      <c r="K42" s="31" t="str">
        <f>IF(Dane!T42="","",Dane!T42)</f>
        <v/>
      </c>
      <c r="L42" s="21" t="str">
        <f>IF(Dane!L42&gt;0,Dane!X42,"n/a")</f>
        <v>n/a</v>
      </c>
      <c r="M42" s="23" t="str">
        <f>IF(Dane!K42&gt;0,Dane!X42,"n/a")</f>
        <v>n/a</v>
      </c>
      <c r="N42" s="23" t="str">
        <f>IFERROR(IF(Dane!L42&gt;0,Koszty!L42*Dane!L42*1000,"n/a"),"n/a")</f>
        <v>n/a</v>
      </c>
      <c r="O42" s="23" t="str">
        <f>IFERROR(IF(Dane!K42&gt;0,Koszty!M42*Dane!K42*1000,"n/a"),"n/a")</f>
        <v>n/a</v>
      </c>
      <c r="P42" s="100">
        <f>IF(F42="",0,HLOOKUP(B42,'Założenia - koszty'!$C$33:$K$43,11,FALSE))</f>
        <v>19800</v>
      </c>
      <c r="Q42" s="100">
        <f>IF(G42="",0,IF(H42="",G42*'Założenia - koszty'!$I$30,G42*HLOOKUP(H42,'Założenia - koszty'!$B$20:$J$30,11,FALSE)))</f>
        <v>0</v>
      </c>
      <c r="R42" s="101">
        <f>IF(I42="",0,I42*'Założenia - koszty'!$D$69)</f>
        <v>0</v>
      </c>
      <c r="S42" s="100">
        <f>Dane!N42*'Założenia - koszty'!$D$48</f>
        <v>42000</v>
      </c>
      <c r="T42" s="100">
        <f>IF(Dane!M42&gt;0,Dane!Y42*Dane!M42*1000*HLOOKUP(Dane!W42,'Założenia - koszty'!$B$12:$H$14,2,FALSE),0)*'Założenia - koszty'!$D$17</f>
        <v>0</v>
      </c>
      <c r="U42" s="100">
        <f>Dane!K42*'Założenia - koszty'!$D$9+Dane!L42*'Założenia - koszty'!$E$9</f>
        <v>0</v>
      </c>
      <c r="V42" s="100">
        <f>IF(Dane!G42=1,Dane!K42*'Założenia - koszty'!$D$14,0)</f>
        <v>0</v>
      </c>
      <c r="W42" s="100">
        <f>IF(Dane!G42=1,Dane!L42*'Założenia - koszty'!$D$14,0)</f>
        <v>0</v>
      </c>
      <c r="X42" s="100"/>
      <c r="Y42" s="100">
        <f>IF(N42="n/a",0,N42*HLOOKUP(Dane!W42,'Założenia - koszty'!$D$12:$J$13,2,TRUE))</f>
        <v>0</v>
      </c>
      <c r="Z42" s="100">
        <f>IF(O42="n/a",0,O42*HLOOKUP(Dane!W42,'Założenia - koszty'!$D$12:$J$13,2,FALSE))</f>
        <v>0</v>
      </c>
      <c r="AA42" s="100">
        <f>IF(Dane!O42&gt;0,Dane!O42*HLOOKUP(Dane!W42,'Założenia - koszty'!$B$12:$F$13,2,FALSE)*'Założenia - koszty'!$D$17*1000*'Założenia - koszty'!$D$4,0)</f>
        <v>0</v>
      </c>
      <c r="AB42" s="100">
        <f>IF(Dane!P42&gt;0,Dane!P42*HLOOKUP(Dane!W42,'Założenia - koszty'!$B$12:$F$13,2,FALSE)*'Założenia - koszty'!$D$17*1000*'Założenia - koszty'!$D$5,0)</f>
        <v>0</v>
      </c>
      <c r="AC42" s="101">
        <f t="shared" si="0"/>
        <v>19800</v>
      </c>
      <c r="AD42" s="101">
        <f t="shared" si="1"/>
        <v>42000</v>
      </c>
      <c r="AE42" s="100">
        <f>IF(J42="",0,J42*'Założenia - koszty'!$C$22)+E42*1000/'Założenia - koszty'!$D$53*'Założenia - koszty'!$D$52*2</f>
        <v>784</v>
      </c>
      <c r="AF42" s="99">
        <f t="shared" si="2"/>
        <v>62584</v>
      </c>
      <c r="AG42" s="99">
        <f t="shared" si="3"/>
        <v>12516.800000000001</v>
      </c>
      <c r="AH42" s="99">
        <f t="shared" si="4"/>
        <v>75100.800000000003</v>
      </c>
      <c r="AI42" s="99"/>
      <c r="AJ42" s="99">
        <f t="shared" si="7"/>
        <v>75100.800000000003</v>
      </c>
      <c r="AK42" s="153"/>
      <c r="AL42" s="3" t="b">
        <f t="shared" si="5"/>
        <v>1</v>
      </c>
    </row>
    <row r="43" spans="2:38" x14ac:dyDescent="0.25">
      <c r="B43" s="120" t="str">
        <f>Dane!B43</f>
        <v>01/04/03</v>
      </c>
      <c r="C43" s="120" t="str">
        <f>Dane!C43</f>
        <v>bytowski</v>
      </c>
      <c r="D43" s="120" t="str">
        <f>Dane!D43</f>
        <v>Studzienice</v>
      </c>
      <c r="E43" s="121">
        <f>Dane!H43</f>
        <v>4.5</v>
      </c>
      <c r="F43" s="111"/>
      <c r="G43" s="111"/>
      <c r="H43" s="111"/>
      <c r="I43" s="111"/>
      <c r="J43" s="111"/>
      <c r="K43" s="31" t="str">
        <f>IF(Dane!T43="","",Dane!T43)</f>
        <v/>
      </c>
      <c r="L43" s="21" t="str">
        <f>IF(Dane!L43&gt;0,Dane!X43,"n/a")</f>
        <v>n/a</v>
      </c>
      <c r="M43" s="23">
        <f>IF(Dane!K43&gt;0,Dane!X43,"n/a")</f>
        <v>2.5</v>
      </c>
      <c r="N43" s="23" t="str">
        <f>IFERROR(IF(Dane!L43&gt;0,Koszty!L43*Dane!L43*1000,"n/a"),"n/a")</f>
        <v>n/a</v>
      </c>
      <c r="O43" s="23">
        <f>IFERROR(IF(Dane!K43&gt;0,Koszty!M43*Dane!K43*1000,"n/a"),"n/a")</f>
        <v>11250</v>
      </c>
      <c r="P43" s="100">
        <f>IF(F43="",0,HLOOKUP(B43,'Założenia - koszty'!$C$33:$K$43,11,FALSE))</f>
        <v>0</v>
      </c>
      <c r="Q43" s="100">
        <f>IF(G43="",0,IF(H43="",G43*'Założenia - koszty'!$I$30,G43*HLOOKUP(H43,'Założenia - koszty'!$B$20:$J$30,11,FALSE)))</f>
        <v>0</v>
      </c>
      <c r="R43" s="101">
        <f>IF(I43="",0,I43*'Założenia - koszty'!$D$69)</f>
        <v>0</v>
      </c>
      <c r="S43" s="100">
        <f>Dane!N43*'Założenia - koszty'!$D$48</f>
        <v>0</v>
      </c>
      <c r="T43" s="100">
        <f>IF(Dane!M43&gt;0,Dane!Y43*Dane!M43*1000*HLOOKUP(Dane!W43,'Założenia - koszty'!$B$12:$H$14,2,FALSE),0)*'Założenia - koszty'!$D$17</f>
        <v>0</v>
      </c>
      <c r="U43" s="100">
        <f>Dane!K43*'Założenia - koszty'!$D$9+Dane!L43*'Założenia - koszty'!$E$9</f>
        <v>1659375</v>
      </c>
      <c r="V43" s="100">
        <f>IF(Dane!G43=1,Dane!K43*'Założenia - koszty'!$D$14,0)</f>
        <v>0</v>
      </c>
      <c r="W43" s="100">
        <f>IF(Dane!G43=1,Dane!L43*'Założenia - koszty'!$D$14,0)</f>
        <v>0</v>
      </c>
      <c r="X43" s="100"/>
      <c r="Y43" s="100">
        <f>IF(N43="n/a",0,N43*HLOOKUP(Dane!W43,'Założenia - koszty'!$D$12:$J$13,2,TRUE))</f>
        <v>0</v>
      </c>
      <c r="Z43" s="100">
        <f>IF(O43="n/a",0,O43*HLOOKUP(Dane!W43,'Założenia - koszty'!$D$12:$J$13,2,FALSE))</f>
        <v>1329300</v>
      </c>
      <c r="AA43" s="100">
        <f>IF(Dane!O43&gt;0,Dane!O43*HLOOKUP(Dane!W43,'Założenia - koszty'!$B$12:$F$13,2,FALSE)*'Założenia - koszty'!$D$17*1000*'Założenia - koszty'!$D$4,0)</f>
        <v>0</v>
      </c>
      <c r="AB43" s="100">
        <f>IF(Dane!P43&gt;0,Dane!P43*HLOOKUP(Dane!W43,'Założenia - koszty'!$B$12:$F$13,2,FALSE)*'Założenia - koszty'!$D$17*1000*'Założenia - koszty'!$D$5,0)</f>
        <v>0</v>
      </c>
      <c r="AC43" s="101">
        <f t="shared" si="0"/>
        <v>0</v>
      </c>
      <c r="AD43" s="101">
        <f t="shared" si="1"/>
        <v>2988675</v>
      </c>
      <c r="AE43" s="100">
        <f>IF(J43="",0,J43*'Założenia - koszty'!$C$22)+E43*1000/'Założenia - koszty'!$D$53*'Założenia - koszty'!$D$52*2</f>
        <v>2520</v>
      </c>
      <c r="AF43" s="99">
        <f t="shared" si="2"/>
        <v>2991195</v>
      </c>
      <c r="AG43" s="99">
        <f t="shared" si="3"/>
        <v>598239</v>
      </c>
      <c r="AH43" s="99">
        <f t="shared" si="4"/>
        <v>3589434</v>
      </c>
      <c r="AI43" s="99"/>
      <c r="AJ43" s="99">
        <f t="shared" si="7"/>
        <v>3589434</v>
      </c>
      <c r="AK43" s="153"/>
      <c r="AL43" s="3" t="b">
        <f t="shared" si="5"/>
        <v>1</v>
      </c>
    </row>
    <row r="44" spans="2:38" x14ac:dyDescent="0.25">
      <c r="B44" s="120" t="str">
        <f>Dane!B44</f>
        <v>01/04/04</v>
      </c>
      <c r="C44" s="120" t="str">
        <f>Dane!C44</f>
        <v>bytowski</v>
      </c>
      <c r="D44" s="120" t="str">
        <f>Dane!D44</f>
        <v>Studzienice</v>
      </c>
      <c r="E44" s="121">
        <f>Dane!H44</f>
        <v>2.6</v>
      </c>
      <c r="F44" s="111"/>
      <c r="G44" s="111"/>
      <c r="H44" s="111"/>
      <c r="I44" s="111"/>
      <c r="J44" s="111"/>
      <c r="K44" s="31" t="str">
        <f>IF(Dane!T44="","",Dane!T44)</f>
        <v/>
      </c>
      <c r="L44" s="21" t="str">
        <f>IF(Dane!L44&gt;0,Dane!X44,"n/a")</f>
        <v>n/a</v>
      </c>
      <c r="M44" s="23">
        <f>IF(Dane!K44&gt;0,Dane!X44,"n/a")</f>
        <v>2.5</v>
      </c>
      <c r="N44" s="23" t="str">
        <f>IFERROR(IF(Dane!L44&gt;0,Koszty!L44*Dane!L44*1000,"n/a"),"n/a")</f>
        <v>n/a</v>
      </c>
      <c r="O44" s="23">
        <f>IFERROR(IF(Dane!K44&gt;0,Koszty!M44*Dane!K44*1000,"n/a"),"n/a")</f>
        <v>6500</v>
      </c>
      <c r="P44" s="100">
        <f>IF(F44="",0,HLOOKUP(B44,'Założenia - koszty'!$C$33:$K$43,11,FALSE))</f>
        <v>0</v>
      </c>
      <c r="Q44" s="100">
        <f>IF(G44="",0,IF(H44="",G44*'Założenia - koszty'!$I$30,G44*HLOOKUP(H44,'Założenia - koszty'!$B$20:$J$30,11,FALSE)))</f>
        <v>0</v>
      </c>
      <c r="R44" s="101">
        <f>IF(I44="",0,I44*'Założenia - koszty'!$D$69)</f>
        <v>0</v>
      </c>
      <c r="S44" s="100">
        <f>Dane!N44*'Założenia - koszty'!$D$48</f>
        <v>0</v>
      </c>
      <c r="T44" s="100">
        <f>IF(Dane!M44&gt;0,Dane!Y44*Dane!M44*1000*HLOOKUP(Dane!W44,'Założenia - koszty'!$B$12:$H$14,2,FALSE),0)*'Założenia - koszty'!$D$17</f>
        <v>0</v>
      </c>
      <c r="U44" s="100">
        <f>Dane!K44*'Założenia - koszty'!$D$9+Dane!L44*'Założenia - koszty'!$E$9</f>
        <v>958750</v>
      </c>
      <c r="V44" s="100">
        <f>IF(Dane!G44=1,Dane!K44*'Założenia - koszty'!$D$14,0)</f>
        <v>0</v>
      </c>
      <c r="W44" s="100">
        <f>IF(Dane!G44=1,Dane!L44*'Założenia - koszty'!$D$14,0)</f>
        <v>0</v>
      </c>
      <c r="X44" s="100"/>
      <c r="Y44" s="100">
        <f>IF(N44="n/a",0,N44*HLOOKUP(Dane!W44,'Założenia - koszty'!$D$12:$J$13,2,TRUE))</f>
        <v>0</v>
      </c>
      <c r="Z44" s="100">
        <f>IF(O44="n/a",0,O44*HLOOKUP(Dane!W44,'Założenia - koszty'!$D$12:$J$13,2,FALSE))</f>
        <v>1160770</v>
      </c>
      <c r="AA44" s="100">
        <f>IF(Dane!O44&gt;0,Dane!O44*HLOOKUP(Dane!W44,'Założenia - koszty'!$B$12:$F$13,2,FALSE)*'Założenia - koszty'!$D$17*1000*'Założenia - koszty'!$D$4,0)</f>
        <v>0</v>
      </c>
      <c r="AB44" s="100">
        <f>IF(Dane!P44&gt;0,Dane!P44*HLOOKUP(Dane!W44,'Założenia - koszty'!$B$12:$F$13,2,FALSE)*'Założenia - koszty'!$D$17*1000*'Założenia - koszty'!$D$5,0)</f>
        <v>0</v>
      </c>
      <c r="AC44" s="101">
        <f t="shared" si="0"/>
        <v>0</v>
      </c>
      <c r="AD44" s="101">
        <f t="shared" si="1"/>
        <v>2119520</v>
      </c>
      <c r="AE44" s="100">
        <f>IF(J44="",0,J44*'Założenia - koszty'!$C$22)+E44*1000/'Założenia - koszty'!$D$53*'Założenia - koszty'!$D$52*2</f>
        <v>1456</v>
      </c>
      <c r="AF44" s="99">
        <f t="shared" si="2"/>
        <v>2120976</v>
      </c>
      <c r="AG44" s="99">
        <f t="shared" si="3"/>
        <v>424195.2</v>
      </c>
      <c r="AH44" s="99">
        <f t="shared" si="4"/>
        <v>2545171.2000000002</v>
      </c>
      <c r="AI44" s="99"/>
      <c r="AJ44" s="99">
        <f t="shared" si="7"/>
        <v>2545171.2000000002</v>
      </c>
      <c r="AK44" s="153"/>
      <c r="AL44" s="3" t="b">
        <f t="shared" si="5"/>
        <v>1</v>
      </c>
    </row>
    <row r="45" spans="2:38" x14ac:dyDescent="0.25">
      <c r="B45" s="120" t="str">
        <f>Dane!B45</f>
        <v>01/04/05</v>
      </c>
      <c r="C45" s="120" t="str">
        <f>Dane!C45</f>
        <v>bytowski</v>
      </c>
      <c r="D45" s="120" t="str">
        <f>Dane!D45</f>
        <v>Studzienice</v>
      </c>
      <c r="E45" s="121">
        <f>Dane!H45</f>
        <v>0.9</v>
      </c>
      <c r="F45" s="111"/>
      <c r="G45" s="111"/>
      <c r="H45" s="111"/>
      <c r="I45" s="111"/>
      <c r="J45" s="111"/>
      <c r="K45" s="31" t="str">
        <f>IF(Dane!T45="","",Dane!T45)</f>
        <v/>
      </c>
      <c r="L45" s="21" t="str">
        <f>IF(Dane!L45&gt;0,Dane!X45,"n/a")</f>
        <v>n/a</v>
      </c>
      <c r="M45" s="23" t="str">
        <f>IF(Dane!K45&gt;0,Dane!X45,"n/a")</f>
        <v>n/a</v>
      </c>
      <c r="N45" s="23" t="str">
        <f>IFERROR(IF(Dane!L45&gt;0,Koszty!L45*Dane!L45*1000,"n/a"),"n/a")</f>
        <v>n/a</v>
      </c>
      <c r="O45" s="23" t="str">
        <f>IFERROR(IF(Dane!K45&gt;0,Koszty!M45*Dane!K45*1000,"n/a"),"n/a")</f>
        <v>n/a</v>
      </c>
      <c r="P45" s="100">
        <f>IF(F45="",0,HLOOKUP(B45,'Założenia - koszty'!$C$33:$K$43,11,FALSE))</f>
        <v>0</v>
      </c>
      <c r="Q45" s="100">
        <f>IF(G45="",0,IF(H45="",G45*'Założenia - koszty'!$I$30,G45*HLOOKUP(H45,'Założenia - koszty'!$B$20:$J$30,11,FALSE)))</f>
        <v>0</v>
      </c>
      <c r="R45" s="101">
        <f>IF(I45="",0,I45*'Założenia - koszty'!$D$69)</f>
        <v>0</v>
      </c>
      <c r="S45" s="100">
        <f>Dane!N45*'Założenia - koszty'!$D$48</f>
        <v>27000</v>
      </c>
      <c r="T45" s="100">
        <f>IF(Dane!M45&gt;0,Dane!Y45*Dane!M45*1000*HLOOKUP(Dane!W45,'Założenia - koszty'!$B$12:$H$14,2,FALSE),0)*'Założenia - koszty'!$D$17</f>
        <v>0</v>
      </c>
      <c r="U45" s="100">
        <f>Dane!K45*'Założenia - koszty'!$D$9+Dane!L45*'Założenia - koszty'!$E$9</f>
        <v>0</v>
      </c>
      <c r="V45" s="100">
        <f>IF(Dane!G45=1,Dane!K45*'Założenia - koszty'!$D$14,0)</f>
        <v>0</v>
      </c>
      <c r="W45" s="100">
        <f>IF(Dane!G45=1,Dane!L45*'Założenia - koszty'!$D$14,0)</f>
        <v>0</v>
      </c>
      <c r="X45" s="100"/>
      <c r="Y45" s="100">
        <f>IF(N45="n/a",0,N45*HLOOKUP(Dane!W45,'Założenia - koszty'!$D$12:$J$13,2,TRUE))</f>
        <v>0</v>
      </c>
      <c r="Z45" s="100">
        <f>IF(O45="n/a",0,O45*HLOOKUP(Dane!W45,'Założenia - koszty'!$D$12:$J$13,2,FALSE))</f>
        <v>0</v>
      </c>
      <c r="AA45" s="100">
        <f>IF(Dane!O45&gt;0,Dane!O45*HLOOKUP(Dane!W45,'Założenia - koszty'!$B$12:$F$13,2,FALSE)*'Założenia - koszty'!$D$17*1000*'Założenia - koszty'!$D$4,0)</f>
        <v>0</v>
      </c>
      <c r="AB45" s="100">
        <f>IF(Dane!P45&gt;0,Dane!P45*HLOOKUP(Dane!W45,'Założenia - koszty'!$B$12:$F$13,2,FALSE)*'Założenia - koszty'!$D$17*1000*'Założenia - koszty'!$D$5,0)</f>
        <v>0</v>
      </c>
      <c r="AC45" s="101">
        <f t="shared" si="0"/>
        <v>0</v>
      </c>
      <c r="AD45" s="101">
        <f t="shared" si="1"/>
        <v>27000</v>
      </c>
      <c r="AE45" s="100">
        <f>IF(J45="",0,J45*'Założenia - koszty'!$C$22)+E45*1000/'Założenia - koszty'!$D$53*'Założenia - koszty'!$D$52*2</f>
        <v>504</v>
      </c>
      <c r="AF45" s="99">
        <f t="shared" si="2"/>
        <v>27504</v>
      </c>
      <c r="AG45" s="99">
        <f t="shared" si="3"/>
        <v>5500.8</v>
      </c>
      <c r="AH45" s="99">
        <f t="shared" si="4"/>
        <v>33004.800000000003</v>
      </c>
      <c r="AI45" s="99"/>
      <c r="AJ45" s="99">
        <f t="shared" si="7"/>
        <v>33004.800000000003</v>
      </c>
      <c r="AK45" s="153"/>
      <c r="AL45" s="3" t="b">
        <f t="shared" si="5"/>
        <v>1</v>
      </c>
    </row>
    <row r="46" spans="2:38" ht="25.5" x14ac:dyDescent="0.25">
      <c r="B46" s="145" t="str">
        <f>Dane!B46</f>
        <v>01/04/06</v>
      </c>
      <c r="C46" s="120" t="str">
        <f>Dane!C46</f>
        <v>bytowski</v>
      </c>
      <c r="D46" s="120" t="str">
        <f>Dane!D46</f>
        <v>Studzienice</v>
      </c>
      <c r="E46" s="121">
        <f>Dane!H46</f>
        <v>0.6</v>
      </c>
      <c r="F46" s="111"/>
      <c r="G46" s="111"/>
      <c r="H46" s="111"/>
      <c r="I46" s="111"/>
      <c r="J46" s="111"/>
      <c r="K46" s="31" t="str">
        <f>IF(Dane!T46="","",Dane!T46)</f>
        <v>Budowa kładki nad Zbrzycą w ciągu DP</v>
      </c>
      <c r="L46" s="21" t="str">
        <f>IF(Dane!L46&gt;0,Dane!X46,"n/a")</f>
        <v>n/a</v>
      </c>
      <c r="M46" s="23">
        <f>IF(Dane!K46&gt;0,Dane!X46,"n/a")</f>
        <v>2.5</v>
      </c>
      <c r="N46" s="23" t="str">
        <f>IFERROR(IF(Dane!L46&gt;0,Koszty!L46*Dane!L46*1000,"n/a"),"n/a")</f>
        <v>n/a</v>
      </c>
      <c r="O46" s="23">
        <f>IFERROR(IF(Dane!K46&gt;0,Koszty!M46*Dane!K46*1000,"n/a"),"n/a")</f>
        <v>1500</v>
      </c>
      <c r="P46" s="100">
        <f>IF(F46="",0,HLOOKUP(B46,'Założenia - koszty'!$C$33:$K$43,11,FALSE))</f>
        <v>0</v>
      </c>
      <c r="Q46" s="100">
        <f>IF(G46="",0,IF(H46="",G46*'Założenia - koszty'!$I$30,G46*HLOOKUP(H46,'Założenia - koszty'!$B$20:$J$30,11,FALSE)))</f>
        <v>0</v>
      </c>
      <c r="R46" s="101">
        <f>IF(I46="",0,I46*'Założenia - koszty'!$D$69)</f>
        <v>0</v>
      </c>
      <c r="S46" s="100">
        <f>Dane!N46*'Założenia - koszty'!$D$48</f>
        <v>0</v>
      </c>
      <c r="T46" s="100">
        <f>IF(Dane!M46&gt;0,Dane!Y46*Dane!M46*1000*HLOOKUP(Dane!W46,'Założenia - koszty'!$B$12:$H$14,2,FALSE),0)*'Założenia - koszty'!$D$17</f>
        <v>0</v>
      </c>
      <c r="U46" s="100">
        <f>Dane!K46*'Założenia - koszty'!$D$9+Dane!L46*'Założenia - koszty'!$E$9</f>
        <v>221250</v>
      </c>
      <c r="V46" s="100">
        <f>IF(Dane!G46=1,Dane!K46*'Założenia - koszty'!$D$14,0)</f>
        <v>21000</v>
      </c>
      <c r="W46" s="100">
        <f>IF(Dane!G46=1,Dane!L46*'Założenia - koszty'!$D$14,0)</f>
        <v>0</v>
      </c>
      <c r="X46" s="100">
        <f>HLOOKUP(B46,'Założenia - koszty'!$D$58:$I$59,2,TRUE)*'Założenia - koszty'!$D$57</f>
        <v>1200000</v>
      </c>
      <c r="Y46" s="100">
        <f>IF(N46="n/a",0,N46*HLOOKUP(Dane!W46,'Założenia - koszty'!$D$12:$J$13,2,TRUE))</f>
        <v>0</v>
      </c>
      <c r="Z46" s="100">
        <f>IF(O46="n/a",0,O46*HLOOKUP(Dane!W46,'Założenia - koszty'!$D$12:$J$13,2,FALSE))</f>
        <v>177240</v>
      </c>
      <c r="AA46" s="100">
        <f>IF(Dane!O46&gt;0,Dane!O46*HLOOKUP(Dane!W46,'Założenia - koszty'!$B$12:$F$13,2,FALSE)*'Założenia - koszty'!$D$17*1000*'Założenia - koszty'!$D$4,0)</f>
        <v>0</v>
      </c>
      <c r="AB46" s="100">
        <f>IF(Dane!P46&gt;0,Dane!P46*HLOOKUP(Dane!W46,'Założenia - koszty'!$B$12:$F$13,2,FALSE)*'Założenia - koszty'!$D$17*1000*'Założenia - koszty'!$D$5,0)</f>
        <v>0</v>
      </c>
      <c r="AC46" s="101">
        <f t="shared" si="0"/>
        <v>0</v>
      </c>
      <c r="AD46" s="101">
        <f t="shared" si="1"/>
        <v>1619490</v>
      </c>
      <c r="AE46" s="100">
        <f>IF(J46="",0,J46*'Założenia - koszty'!$C$22)+E46*1000/'Założenia - koszty'!$D$53*'Założenia - koszty'!$D$52*2</f>
        <v>336</v>
      </c>
      <c r="AF46" s="99">
        <f t="shared" si="2"/>
        <v>1619826</v>
      </c>
      <c r="AG46" s="99">
        <f t="shared" si="3"/>
        <v>323965.2</v>
      </c>
      <c r="AH46" s="99">
        <f t="shared" si="4"/>
        <v>1943791.2</v>
      </c>
      <c r="AI46" s="99"/>
      <c r="AJ46" s="99">
        <f t="shared" si="7"/>
        <v>1943791.2</v>
      </c>
      <c r="AK46" s="153"/>
      <c r="AL46" s="3" t="b">
        <f t="shared" si="5"/>
        <v>1</v>
      </c>
    </row>
    <row r="47" spans="2:38" x14ac:dyDescent="0.25">
      <c r="B47" s="120" t="str">
        <f>Dane!B47</f>
        <v>02/01/01</v>
      </c>
      <c r="C47" s="120" t="str">
        <f>Dane!C47</f>
        <v>kościerski</v>
      </c>
      <c r="D47" s="120" t="str">
        <f>Dane!D47</f>
        <v>Dziemiany</v>
      </c>
      <c r="E47" s="121">
        <f>Dane!H47</f>
        <v>1.3</v>
      </c>
      <c r="F47" s="111"/>
      <c r="G47" s="111"/>
      <c r="H47" s="111"/>
      <c r="I47" s="111"/>
      <c r="J47" s="111"/>
      <c r="K47" s="31" t="str">
        <f>IF(Dane!T47="","",Dane!T47)</f>
        <v/>
      </c>
      <c r="L47" s="21" t="str">
        <f>IF(Dane!L47&gt;0,Dane!X47,"n/a")</f>
        <v>n/a</v>
      </c>
      <c r="M47" s="23">
        <f>IF(Dane!K47&gt;0,Dane!X47,"n/a")</f>
        <v>2.5</v>
      </c>
      <c r="N47" s="23" t="str">
        <f>IFERROR(IF(Dane!L47&gt;0,Koszty!L47*Dane!L47*1000,"n/a"),"n/a")</f>
        <v>n/a</v>
      </c>
      <c r="O47" s="23">
        <f>IFERROR(IF(Dane!K47&gt;0,Koszty!M47*Dane!K47*1000,"n/a"),"n/a")</f>
        <v>3250</v>
      </c>
      <c r="P47" s="100">
        <f>IF(F47="",0,HLOOKUP(B47,'Założenia - koszty'!$C$33:$K$43,11,FALSE))</f>
        <v>0</v>
      </c>
      <c r="Q47" s="100">
        <f>IF(G47="",0,IF(H47="",G47*'Założenia - koszty'!$I$30,G47*HLOOKUP(H47,'Założenia - koszty'!$B$20:$J$30,11,FALSE)))</f>
        <v>0</v>
      </c>
      <c r="R47" s="101">
        <f>IF(I47="",0,I47*'Założenia - koszty'!$D$69)</f>
        <v>0</v>
      </c>
      <c r="S47" s="100">
        <f>Dane!N47*'Założenia - koszty'!$D$48</f>
        <v>0</v>
      </c>
      <c r="T47" s="100">
        <f>IF(Dane!M47&gt;0,Dane!Y47*Dane!M47*1000*HLOOKUP(Dane!W47,'Założenia - koszty'!$B$12:$H$14,2,FALSE),0)*'Założenia - koszty'!$D$17</f>
        <v>0</v>
      </c>
      <c r="U47" s="100">
        <f>Dane!K47*'Założenia - koszty'!$D$9+Dane!L47*'Założenia - koszty'!$E$9</f>
        <v>479375</v>
      </c>
      <c r="V47" s="100">
        <f>IF(Dane!G47=1,Dane!K47*'Założenia - koszty'!$D$14,0)</f>
        <v>0</v>
      </c>
      <c r="W47" s="100">
        <f>IF(Dane!G47=1,Dane!L47*'Założenia - koszty'!$D$14,0)</f>
        <v>0</v>
      </c>
      <c r="X47" s="100"/>
      <c r="Y47" s="100">
        <f>IF(N47="n/a",0,N47*HLOOKUP(Dane!W47,'Założenia - koszty'!$D$12:$J$13,2,TRUE))</f>
        <v>0</v>
      </c>
      <c r="Z47" s="100">
        <f>IF(O47="n/a",0,O47*HLOOKUP(Dane!W47,'Założenia - koszty'!$D$12:$J$13,2,FALSE))</f>
        <v>384020</v>
      </c>
      <c r="AA47" s="100">
        <f>IF(Dane!O47&gt;0,Dane!O47*HLOOKUP(Dane!W47,'Założenia - koszty'!$B$12:$F$13,2,FALSE)*'Założenia - koszty'!$D$17*1000*'Założenia - koszty'!$D$4,0)</f>
        <v>0</v>
      </c>
      <c r="AB47" s="100">
        <f>IF(Dane!P47&gt;0,Dane!P47*HLOOKUP(Dane!W47,'Założenia - koszty'!$B$12:$F$13,2,FALSE)*'Założenia - koszty'!$D$17*1000*'Założenia - koszty'!$D$5,0)</f>
        <v>0</v>
      </c>
      <c r="AC47" s="101">
        <f t="shared" si="0"/>
        <v>0</v>
      </c>
      <c r="AD47" s="101">
        <f t="shared" si="1"/>
        <v>863395</v>
      </c>
      <c r="AE47" s="100">
        <f>IF(J47="",0,J47*'Założenia - koszty'!$C$22)+E47*1000/'Założenia - koszty'!$D$53*'Założenia - koszty'!$D$52*2</f>
        <v>728</v>
      </c>
      <c r="AF47" s="99">
        <f t="shared" si="2"/>
        <v>864123</v>
      </c>
      <c r="AG47" s="99">
        <f t="shared" si="3"/>
        <v>172824.6</v>
      </c>
      <c r="AH47" s="99">
        <f t="shared" si="4"/>
        <v>1036947.6</v>
      </c>
      <c r="AI47" s="99"/>
      <c r="AJ47" s="99">
        <f t="shared" si="7"/>
        <v>1036947.6</v>
      </c>
      <c r="AK47" s="153"/>
      <c r="AL47" s="3" t="b">
        <f t="shared" si="5"/>
        <v>1</v>
      </c>
    </row>
    <row r="48" spans="2:38" x14ac:dyDescent="0.25">
      <c r="B48" s="120" t="str">
        <f>Dane!B48</f>
        <v>02/01/02</v>
      </c>
      <c r="C48" s="120" t="str">
        <f>Dane!C48</f>
        <v>kościerski</v>
      </c>
      <c r="D48" s="120" t="str">
        <f>Dane!D48</f>
        <v>Dziemiany</v>
      </c>
      <c r="E48" s="121">
        <f>Dane!H48</f>
        <v>1.7</v>
      </c>
      <c r="F48" s="111"/>
      <c r="G48" s="111"/>
      <c r="H48" s="111"/>
      <c r="I48" s="111"/>
      <c r="J48" s="111"/>
      <c r="K48" s="31" t="str">
        <f>IF(Dane!T48="","",Dane!T48)</f>
        <v/>
      </c>
      <c r="L48" s="21" t="str">
        <f>IF(Dane!L48&gt;0,Dane!X48,"n/a")</f>
        <v>n/a</v>
      </c>
      <c r="M48" s="23" t="str">
        <f>IF(Dane!K48&gt;0,Dane!X48,"n/a")</f>
        <v>n/a</v>
      </c>
      <c r="N48" s="23" t="str">
        <f>IFERROR(IF(Dane!L48&gt;0,Koszty!L48*Dane!L48*1000,"n/a"),"n/a")</f>
        <v>n/a</v>
      </c>
      <c r="O48" s="23" t="str">
        <f>IFERROR(IF(Dane!K48&gt;0,Koszty!M48*Dane!K48*1000,"n/a"),"n/a")</f>
        <v>n/a</v>
      </c>
      <c r="P48" s="100">
        <f>IF(F48="",0,HLOOKUP(B48,'Założenia - koszty'!$C$33:$K$43,11,FALSE))</f>
        <v>0</v>
      </c>
      <c r="Q48" s="100">
        <f>IF(G48="",0,IF(H48="",G48*'Założenia - koszty'!$I$30,G48*HLOOKUP(H48,'Założenia - koszty'!$B$20:$J$30,11,FALSE)))</f>
        <v>0</v>
      </c>
      <c r="R48" s="101">
        <f>IF(I48="",0,I48*'Założenia - koszty'!$D$69)</f>
        <v>0</v>
      </c>
      <c r="S48" s="100">
        <f>Dane!N48*'Założenia - koszty'!$D$48</f>
        <v>0</v>
      </c>
      <c r="T48" s="100">
        <f>IF(Dane!M48&gt;0,Dane!Y48*Dane!M48*1000*HLOOKUP(Dane!W48,'Założenia - koszty'!$B$12:$H$14,2,FALSE),0)*'Założenia - koszty'!$D$17</f>
        <v>0</v>
      </c>
      <c r="U48" s="100">
        <f>Dane!K48*'Założenia - koszty'!$D$9+Dane!L48*'Założenia - koszty'!$E$9</f>
        <v>0</v>
      </c>
      <c r="V48" s="100">
        <f>IF(Dane!G48=1,Dane!K48*'Założenia - koszty'!$D$14,0)</f>
        <v>0</v>
      </c>
      <c r="W48" s="100">
        <f>IF(Dane!G48=1,Dane!L48*'Założenia - koszty'!$D$14,0)</f>
        <v>0</v>
      </c>
      <c r="X48" s="100"/>
      <c r="Y48" s="100">
        <f>IF(N48="n/a",0,N48*HLOOKUP(Dane!W48,'Założenia - koszty'!$D$12:$J$13,2,TRUE))</f>
        <v>0</v>
      </c>
      <c r="Z48" s="100">
        <f>IF(O48="n/a",0,O48*HLOOKUP(Dane!W48,'Założenia - koszty'!$D$12:$J$13,2,FALSE))</f>
        <v>0</v>
      </c>
      <c r="AA48" s="100">
        <f>IF(Dane!O48&gt;0,Dane!O48*HLOOKUP(Dane!W48,'Założenia - koszty'!$B$12:$F$13,2,FALSE)*'Założenia - koszty'!$D$17*1000*'Założenia - koszty'!$D$4,0)</f>
        <v>0</v>
      </c>
      <c r="AB48" s="100">
        <f>IF(Dane!P48&gt;0,Dane!P48*HLOOKUP(Dane!W48,'Założenia - koszty'!$B$12:$F$13,2,FALSE)*'Założenia - koszty'!$D$17*1000*'Założenia - koszty'!$D$5,0)</f>
        <v>0</v>
      </c>
      <c r="AC48" s="101">
        <f t="shared" si="0"/>
        <v>0</v>
      </c>
      <c r="AD48" s="101">
        <f t="shared" si="1"/>
        <v>0</v>
      </c>
      <c r="AE48" s="100">
        <f>IF(J48="",0,J48*'Założenia - koszty'!$C$22)+E48*1000/'Założenia - koszty'!$D$53*'Założenia - koszty'!$D$52*2</f>
        <v>952</v>
      </c>
      <c r="AF48" s="99">
        <f t="shared" si="2"/>
        <v>952</v>
      </c>
      <c r="AG48" s="99">
        <f t="shared" si="3"/>
        <v>190.4</v>
      </c>
      <c r="AH48" s="99">
        <f t="shared" si="4"/>
        <v>1142.4000000000001</v>
      </c>
      <c r="AI48" s="99"/>
      <c r="AJ48" s="99">
        <f t="shared" si="7"/>
        <v>1142.4000000000001</v>
      </c>
      <c r="AK48" s="153"/>
      <c r="AL48" s="3" t="b">
        <f t="shared" si="5"/>
        <v>1</v>
      </c>
    </row>
    <row r="49" spans="2:38" x14ac:dyDescent="0.25">
      <c r="B49" s="120" t="str">
        <f>Dane!B49</f>
        <v>02/01/03</v>
      </c>
      <c r="C49" s="120" t="str">
        <f>Dane!C49</f>
        <v>kościerski</v>
      </c>
      <c r="D49" s="120" t="str">
        <f>Dane!D49</f>
        <v>Dziemiany</v>
      </c>
      <c r="E49" s="121">
        <f>Dane!H49</f>
        <v>6.8</v>
      </c>
      <c r="F49" s="111"/>
      <c r="G49" s="111">
        <v>1</v>
      </c>
      <c r="H49" s="111"/>
      <c r="I49" s="111">
        <v>1</v>
      </c>
      <c r="J49" s="111"/>
      <c r="K49" s="31" t="str">
        <f>IF(Dane!T49="","",Dane!T49)</f>
        <v/>
      </c>
      <c r="L49" s="21" t="str">
        <f>IF(Dane!L49&gt;0,Dane!X49,"n/a")</f>
        <v>n/a</v>
      </c>
      <c r="M49" s="23" t="str">
        <f>IF(Dane!K49&gt;0,Dane!X49,"n/a")</f>
        <v>n/a</v>
      </c>
      <c r="N49" s="23" t="str">
        <f>IFERROR(IF(Dane!L49&gt;0,Koszty!L49*Dane!L49*1000,"n/a"),"n/a")</f>
        <v>n/a</v>
      </c>
      <c r="O49" s="23" t="str">
        <f>IFERROR(IF(Dane!K49&gt;0,Koszty!M49*Dane!K49*1000,"n/a"),"n/a")</f>
        <v>n/a</v>
      </c>
      <c r="P49" s="100">
        <f>IF(F49="",0,HLOOKUP(B49,'Założenia - koszty'!$C$33:$K$43,11,FALSE))</f>
        <v>0</v>
      </c>
      <c r="Q49" s="100">
        <f>IF(G49="",0,IF(H49="",G49*'Założenia - koszty'!$I$30,G49*HLOOKUP(H49,'Założenia - koszty'!$B$20:$J$30,11,FALSE)))</f>
        <v>81940</v>
      </c>
      <c r="R49" s="101">
        <f>IF(I49="",0,I49*'Założenia - koszty'!$D$69)</f>
        <v>86400</v>
      </c>
      <c r="S49" s="100">
        <f>Dane!N49*'Założenia - koszty'!$D$48</f>
        <v>0</v>
      </c>
      <c r="T49" s="100">
        <f>IF(Dane!M49&gt;0,Dane!Y49*Dane!M49*1000*HLOOKUP(Dane!W49,'Założenia - koszty'!$B$12:$H$14,2,FALSE),0)*'Założenia - koszty'!$D$17</f>
        <v>0</v>
      </c>
      <c r="U49" s="100">
        <f>Dane!K49*'Założenia - koszty'!$D$9+Dane!L49*'Założenia - koszty'!$E$9</f>
        <v>0</v>
      </c>
      <c r="V49" s="100">
        <f>IF(Dane!G49=1,Dane!K49*'Założenia - koszty'!$D$14,0)</f>
        <v>0</v>
      </c>
      <c r="W49" s="100">
        <f>IF(Dane!G49=1,Dane!L49*'Założenia - koszty'!$D$14,0)</f>
        <v>0</v>
      </c>
      <c r="X49" s="100"/>
      <c r="Y49" s="100">
        <f>IF(N49="n/a",0,N49*HLOOKUP(Dane!W49,'Założenia - koszty'!$D$12:$J$13,2,TRUE))</f>
        <v>0</v>
      </c>
      <c r="Z49" s="100">
        <f>IF(O49="n/a",0,O49*HLOOKUP(Dane!W49,'Założenia - koszty'!$D$12:$J$13,2,FALSE))</f>
        <v>0</v>
      </c>
      <c r="AA49" s="100">
        <f>IF(Dane!O49&gt;0,Dane!O49*HLOOKUP(Dane!W49,'Założenia - koszty'!$B$12:$F$13,2,FALSE)*'Założenia - koszty'!$D$17*1000*'Założenia - koszty'!$D$4,0)</f>
        <v>0</v>
      </c>
      <c r="AB49" s="100">
        <f>IF(Dane!P49&gt;0,Dane!P49*HLOOKUP(Dane!W49,'Założenia - koszty'!$B$12:$F$13,2,FALSE)*'Założenia - koszty'!$D$17*1000*'Założenia - koszty'!$D$5,0)</f>
        <v>0</v>
      </c>
      <c r="AC49" s="101">
        <f t="shared" si="0"/>
        <v>168340</v>
      </c>
      <c r="AD49" s="101">
        <f t="shared" si="1"/>
        <v>0</v>
      </c>
      <c r="AE49" s="100">
        <f>IF(J49="",0,J49*'Założenia - koszty'!$C$22)+E49*1000/'Założenia - koszty'!$D$53*'Założenia - koszty'!$D$52*2</f>
        <v>3808</v>
      </c>
      <c r="AF49" s="99">
        <f t="shared" si="2"/>
        <v>172148</v>
      </c>
      <c r="AG49" s="99">
        <f t="shared" si="3"/>
        <v>34429.599999999999</v>
      </c>
      <c r="AH49" s="99">
        <f t="shared" si="4"/>
        <v>206577.6</v>
      </c>
      <c r="AI49" s="99"/>
      <c r="AJ49" s="99">
        <f t="shared" ref="AJ49:AJ54" si="8">AH49</f>
        <v>206577.6</v>
      </c>
      <c r="AK49" s="153"/>
      <c r="AL49" s="3" t="b">
        <f t="shared" si="5"/>
        <v>1</v>
      </c>
    </row>
    <row r="50" spans="2:38" ht="25.5" x14ac:dyDescent="0.25">
      <c r="B50" s="120" t="str">
        <f>Dane!B50</f>
        <v>02/01/04</v>
      </c>
      <c r="C50" s="120" t="str">
        <f>Dane!C50</f>
        <v>kościerski</v>
      </c>
      <c r="D50" s="120" t="str">
        <f>Dane!D50</f>
        <v>Dziemiany</v>
      </c>
      <c r="E50" s="121">
        <f>Dane!H50</f>
        <v>4.8</v>
      </c>
      <c r="F50" s="111"/>
      <c r="G50" s="111">
        <v>1</v>
      </c>
      <c r="H50" s="111"/>
      <c r="I50" s="111"/>
      <c r="J50" s="111"/>
      <c r="K50" s="31" t="str">
        <f>IF(Dane!T50="","",Dane!T50)</f>
        <v>Przejazd rowerowy przez DW 235</v>
      </c>
      <c r="L50" s="21" t="str">
        <f>IF(Dane!L50&gt;0,Dane!X50,"n/a")</f>
        <v>n/a</v>
      </c>
      <c r="M50" s="23" t="str">
        <f>IF(Dane!K50&gt;0,Dane!X50,"n/a")</f>
        <v>n/a</v>
      </c>
      <c r="N50" s="23" t="str">
        <f>IFERROR(IF(Dane!L50&gt;0,Koszty!L50*Dane!L50*1000,"n/a"),"n/a")</f>
        <v>n/a</v>
      </c>
      <c r="O50" s="23" t="str">
        <f>IFERROR(IF(Dane!K50&gt;0,Koszty!M50*Dane!K50*1000,"n/a"),"n/a")</f>
        <v>n/a</v>
      </c>
      <c r="P50" s="100">
        <f>IF(F50="",0,HLOOKUP(B50,'Założenia - koszty'!$C$33:$K$43,11,FALSE))</f>
        <v>0</v>
      </c>
      <c r="Q50" s="100">
        <f>IF(G50="",0,IF(H50="",G50*'Założenia - koszty'!$I$30,G50*HLOOKUP(H50,'Założenia - koszty'!$B$20:$J$30,11,FALSE)))</f>
        <v>81940</v>
      </c>
      <c r="R50" s="101">
        <f>IF(I50="",0,I50*'Założenia - koszty'!$D$69)</f>
        <v>0</v>
      </c>
      <c r="S50" s="100">
        <f>Dane!N50*'Założenia - koszty'!$D$48</f>
        <v>45000</v>
      </c>
      <c r="T50" s="100">
        <f>IF(Dane!M50&gt;0,Dane!Y50*Dane!M50*1000*HLOOKUP(Dane!W50,'Założenia - koszty'!$B$12:$H$14,2,FALSE),0)*'Założenia - koszty'!$D$17</f>
        <v>0</v>
      </c>
      <c r="U50" s="100">
        <f>Dane!K50*'Założenia - koszty'!$D$9+Dane!L50*'Założenia - koszty'!$E$9</f>
        <v>0</v>
      </c>
      <c r="V50" s="100">
        <f>IF(Dane!G50=1,Dane!K50*'Założenia - koszty'!$D$14,0)</f>
        <v>0</v>
      </c>
      <c r="W50" s="100">
        <f>IF(Dane!G50=1,Dane!L50*'Założenia - koszty'!$D$14,0)</f>
        <v>0</v>
      </c>
      <c r="X50" s="100">
        <f>'Założenia - koszty'!D47</f>
        <v>5000</v>
      </c>
      <c r="Y50" s="100">
        <f>IF(N50="n/a",0,N50*HLOOKUP(Dane!W50,'Założenia - koszty'!$D$12:$J$13,2,TRUE))</f>
        <v>0</v>
      </c>
      <c r="Z50" s="100">
        <f>IF(O50="n/a",0,O50*HLOOKUP(Dane!W50,'Założenia - koszty'!$D$12:$J$13,2,FALSE))</f>
        <v>0</v>
      </c>
      <c r="AA50" s="100">
        <f>IF(Dane!O50&gt;0,Dane!O50*HLOOKUP(Dane!W50,'Założenia - koszty'!$B$12:$F$13,2,FALSE)*'Założenia - koszty'!$D$17*1000*'Założenia - koszty'!$D$4,0)</f>
        <v>0</v>
      </c>
      <c r="AB50" s="100">
        <f>IF(Dane!P50&gt;0,Dane!P50*HLOOKUP(Dane!W50,'Założenia - koszty'!$B$12:$F$13,2,FALSE)*'Założenia - koszty'!$D$17*1000*'Założenia - koszty'!$D$5,0)</f>
        <v>0</v>
      </c>
      <c r="AC50" s="101">
        <f t="shared" si="0"/>
        <v>81940</v>
      </c>
      <c r="AD50" s="101">
        <f t="shared" si="1"/>
        <v>50000</v>
      </c>
      <c r="AE50" s="100">
        <f>IF(J50="",0,J50*'Założenia - koszty'!$C$22)+E50*1000/'Założenia - koszty'!$D$53*'Założenia - koszty'!$D$52*2</f>
        <v>2688</v>
      </c>
      <c r="AF50" s="99">
        <f t="shared" si="2"/>
        <v>134628</v>
      </c>
      <c r="AG50" s="99">
        <f t="shared" si="3"/>
        <v>26925.600000000002</v>
      </c>
      <c r="AH50" s="99">
        <f t="shared" si="4"/>
        <v>161553.60000000001</v>
      </c>
      <c r="AI50" s="99"/>
      <c r="AJ50" s="99">
        <f t="shared" si="8"/>
        <v>161553.60000000001</v>
      </c>
      <c r="AK50" s="153"/>
      <c r="AL50" s="3" t="b">
        <f t="shared" si="5"/>
        <v>1</v>
      </c>
    </row>
    <row r="51" spans="2:38" x14ac:dyDescent="0.25">
      <c r="B51" s="120" t="str">
        <f>Dane!B51</f>
        <v>02/01/05</v>
      </c>
      <c r="C51" s="120" t="str">
        <f>Dane!C51</f>
        <v>kościerski</v>
      </c>
      <c r="D51" s="120" t="str">
        <f>Dane!D51</f>
        <v>Dziemiany</v>
      </c>
      <c r="E51" s="121">
        <f>Dane!H51</f>
        <v>6.4</v>
      </c>
      <c r="F51" s="111"/>
      <c r="G51" s="111"/>
      <c r="H51" s="111"/>
      <c r="I51" s="111"/>
      <c r="J51" s="111"/>
      <c r="K51" s="31" t="str">
        <f>IF(Dane!T51="","",Dane!T51)</f>
        <v/>
      </c>
      <c r="L51" s="21" t="str">
        <f>IF(Dane!L51&gt;0,Dane!X51,"n/a")</f>
        <v>n/a</v>
      </c>
      <c r="M51" s="23">
        <f>IF(Dane!K51&gt;0,Dane!X51,"n/a")</f>
        <v>2.5</v>
      </c>
      <c r="N51" s="23" t="str">
        <f>IFERROR(IF(Dane!L51&gt;0,Koszty!L51*Dane!L51*1000,"n/a"),"n/a")</f>
        <v>n/a</v>
      </c>
      <c r="O51" s="23">
        <f>IFERROR(IF(Dane!K51&gt;0,Koszty!M51*Dane!K51*1000,"n/a"),"n/a")</f>
        <v>16000</v>
      </c>
      <c r="P51" s="100">
        <f>IF(F51="",0,HLOOKUP(B51,'Założenia - koszty'!$C$33:$K$43,11,FALSE))</f>
        <v>0</v>
      </c>
      <c r="Q51" s="100">
        <f>IF(G51="",0,IF(H51="",G51*'Założenia - koszty'!$I$30,G51*HLOOKUP(H51,'Założenia - koszty'!$B$20:$J$30,11,FALSE)))</f>
        <v>0</v>
      </c>
      <c r="R51" s="101">
        <f>IF(I51="",0,I51*'Założenia - koszty'!$D$69)</f>
        <v>0</v>
      </c>
      <c r="S51" s="100">
        <f>Dane!N51*'Założenia - koszty'!$D$48</f>
        <v>0</v>
      </c>
      <c r="T51" s="100">
        <f>IF(Dane!M51&gt;0,Dane!Y51*Dane!M51*1000*HLOOKUP(Dane!W51,'Założenia - koszty'!$B$12:$H$14,2,FALSE),0)*'Założenia - koszty'!$D$17</f>
        <v>0</v>
      </c>
      <c r="U51" s="100">
        <f>Dane!K51*'Założenia - koszty'!$D$9+Dane!L51*'Założenia - koszty'!$E$9</f>
        <v>2360000</v>
      </c>
      <c r="V51" s="100">
        <f>IF(Dane!G51=1,Dane!K51*'Założenia - koszty'!$D$14,0)</f>
        <v>0</v>
      </c>
      <c r="W51" s="100">
        <f>IF(Dane!G51=1,Dane!L51*'Założenia - koszty'!$D$14,0)</f>
        <v>0</v>
      </c>
      <c r="X51" s="100"/>
      <c r="Y51" s="100">
        <f>IF(N51="n/a",0,N51*HLOOKUP(Dane!W51,'Założenia - koszty'!$D$12:$J$13,2,TRUE))</f>
        <v>0</v>
      </c>
      <c r="Z51" s="100">
        <f>IF(O51="n/a",0,O51*HLOOKUP(Dane!W51,'Założenia - koszty'!$D$12:$J$13,2,FALSE))</f>
        <v>1890560</v>
      </c>
      <c r="AA51" s="100">
        <f>IF(Dane!O51&gt;0,Dane!O51*HLOOKUP(Dane!W51,'Założenia - koszty'!$B$12:$F$13,2,FALSE)*'Założenia - koszty'!$D$17*1000*'Założenia - koszty'!$D$4,0)</f>
        <v>0</v>
      </c>
      <c r="AB51" s="100">
        <f>IF(Dane!P51&gt;0,Dane!P51*HLOOKUP(Dane!W51,'Założenia - koszty'!$B$12:$F$13,2,FALSE)*'Założenia - koszty'!$D$17*1000*'Założenia - koszty'!$D$5,0)</f>
        <v>0</v>
      </c>
      <c r="AC51" s="101">
        <f t="shared" si="0"/>
        <v>0</v>
      </c>
      <c r="AD51" s="101">
        <f t="shared" si="1"/>
        <v>4250560</v>
      </c>
      <c r="AE51" s="100">
        <f>IF(J51="",0,J51*'Założenia - koszty'!$C$22)+E51*1000/'Założenia - koszty'!$D$53*'Założenia - koszty'!$D$52*2</f>
        <v>3584</v>
      </c>
      <c r="AF51" s="99">
        <f t="shared" si="2"/>
        <v>4254144</v>
      </c>
      <c r="AG51" s="99">
        <f t="shared" si="3"/>
        <v>850828.80000000005</v>
      </c>
      <c r="AH51" s="99">
        <f t="shared" si="4"/>
        <v>5104972.8</v>
      </c>
      <c r="AI51" s="99"/>
      <c r="AJ51" s="99">
        <f t="shared" si="8"/>
        <v>5104972.8</v>
      </c>
      <c r="AK51" s="153"/>
      <c r="AL51" s="3" t="b">
        <f t="shared" si="5"/>
        <v>1</v>
      </c>
    </row>
    <row r="52" spans="2:38" x14ac:dyDescent="0.25">
      <c r="B52" s="120" t="str">
        <f>Dane!B52</f>
        <v>02/02/01</v>
      </c>
      <c r="C52" s="120" t="str">
        <f>Dane!C52</f>
        <v>kościerski</v>
      </c>
      <c r="D52" s="120" t="str">
        <f>Dane!D52</f>
        <v>Kościerzyna (g)</v>
      </c>
      <c r="E52" s="121">
        <f>Dane!H52</f>
        <v>0.05</v>
      </c>
      <c r="F52" s="111"/>
      <c r="G52" s="111"/>
      <c r="H52" s="111"/>
      <c r="I52" s="111"/>
      <c r="J52" s="111"/>
      <c r="K52" s="31" t="str">
        <f>IF(Dane!T52="","",Dane!T52)</f>
        <v/>
      </c>
      <c r="L52" s="21">
        <f>IF(Dane!L52&gt;0,Dane!X52,"n/a")</f>
        <v>3</v>
      </c>
      <c r="M52" s="23" t="str">
        <f>IF(Dane!K52&gt;0,Dane!X52,"n/a")</f>
        <v>n/a</v>
      </c>
      <c r="N52" s="23">
        <f>IFERROR(IF(Dane!L52&gt;0,Koszty!L52*Dane!L52*1000,"n/a"),"n/a")</f>
        <v>150.00000000000003</v>
      </c>
      <c r="O52" s="23" t="str">
        <f>IFERROR(IF(Dane!K52&gt;0,Koszty!M52*Dane!K52*1000,"n/a"),"n/a")</f>
        <v>n/a</v>
      </c>
      <c r="P52" s="100">
        <f>IF(F52="",0,HLOOKUP(B52,'Założenia - koszty'!$C$33:$K$43,11,FALSE))</f>
        <v>0</v>
      </c>
      <c r="Q52" s="100">
        <f>IF(G52="",0,IF(H52="",G52*'Założenia - koszty'!$I$30,G52*HLOOKUP(H52,'Założenia - koszty'!$B$20:$J$30,11,FALSE)))</f>
        <v>0</v>
      </c>
      <c r="R52" s="101">
        <f>IF(I52="",0,I52*'Założenia - koszty'!$D$69)</f>
        <v>0</v>
      </c>
      <c r="S52" s="100">
        <f>Dane!N52*'Założenia - koszty'!$D$48</f>
        <v>0</v>
      </c>
      <c r="T52" s="100">
        <f>IF(Dane!M52&gt;0,Dane!Y52*Dane!M52*1000*HLOOKUP(Dane!W52,'Założenia - koszty'!$B$12:$H$14,2,FALSE),0)*'Założenia - koszty'!$D$17</f>
        <v>0</v>
      </c>
      <c r="U52" s="100">
        <f>Dane!K52*'Założenia - koszty'!$D$9+Dane!L52*'Założenia - koszty'!$E$9</f>
        <v>22125</v>
      </c>
      <c r="V52" s="100">
        <f>IF(Dane!G52=1,Dane!K52*'Założenia - koszty'!$D$14,0)</f>
        <v>0</v>
      </c>
      <c r="W52" s="100">
        <f>IF(Dane!G52=1,Dane!L52*'Założenia - koszty'!$D$14,0)</f>
        <v>0</v>
      </c>
      <c r="X52" s="100"/>
      <c r="Y52" s="100">
        <f>IF(N52="n/a",0,N52*HLOOKUP(Dane!W52,'Założenia - koszty'!$D$12:$J$13,2,TRUE))</f>
        <v>28285.500000000004</v>
      </c>
      <c r="Z52" s="100">
        <f>IF(O52="n/a",0,O52*HLOOKUP(Dane!W52,'Założenia - koszty'!$D$12:$J$13,2,FALSE))</f>
        <v>0</v>
      </c>
      <c r="AA52" s="100">
        <f>IF(Dane!O52&gt;0,Dane!O52*HLOOKUP(Dane!W52,'Założenia - koszty'!$B$12:$F$13,2,FALSE)*'Założenia - koszty'!$D$17*1000*'Założenia - koszty'!$D$4,0)</f>
        <v>0</v>
      </c>
      <c r="AB52" s="100">
        <f>IF(Dane!P52&gt;0,Dane!P52*HLOOKUP(Dane!W52,'Założenia - koszty'!$B$12:$F$13,2,FALSE)*'Założenia - koszty'!$D$17*1000*'Założenia - koszty'!$D$5,0)</f>
        <v>0</v>
      </c>
      <c r="AC52" s="101">
        <f t="shared" si="0"/>
        <v>0</v>
      </c>
      <c r="AD52" s="101">
        <f t="shared" si="1"/>
        <v>50410.5</v>
      </c>
      <c r="AE52" s="100">
        <f>IF(J52="",0,J52*'Założenia - koszty'!$C$22)+E52*1000/'Założenia - koszty'!$D$53*'Założenia - koszty'!$D$52*2</f>
        <v>28</v>
      </c>
      <c r="AF52" s="99">
        <f t="shared" si="2"/>
        <v>50438.5</v>
      </c>
      <c r="AG52" s="99">
        <f t="shared" si="3"/>
        <v>10087.700000000001</v>
      </c>
      <c r="AH52" s="99">
        <f t="shared" si="4"/>
        <v>60526.2</v>
      </c>
      <c r="AI52" s="99"/>
      <c r="AJ52" s="99">
        <f t="shared" si="8"/>
        <v>60526.2</v>
      </c>
      <c r="AK52" s="153"/>
      <c r="AL52" s="3" t="b">
        <f t="shared" si="5"/>
        <v>1</v>
      </c>
    </row>
    <row r="53" spans="2:38" x14ac:dyDescent="0.25">
      <c r="B53" s="120" t="str">
        <f>Dane!B53</f>
        <v>02/02/02</v>
      </c>
      <c r="C53" s="120" t="str">
        <f>Dane!C53</f>
        <v>kościerski</v>
      </c>
      <c r="D53" s="120" t="str">
        <f>Dane!D53</f>
        <v>Kościerzyna (g)</v>
      </c>
      <c r="E53" s="121">
        <f>Dane!H53</f>
        <v>1.6</v>
      </c>
      <c r="F53" s="111"/>
      <c r="G53" s="111"/>
      <c r="H53" s="111"/>
      <c r="I53" s="111"/>
      <c r="J53" s="111"/>
      <c r="K53" s="31" t="str">
        <f>IF(Dane!T53="","",Dane!T53)</f>
        <v/>
      </c>
      <c r="L53" s="21" t="str">
        <f>IF(Dane!L53&gt;0,Dane!X53,"n/a")</f>
        <v>n/a</v>
      </c>
      <c r="M53" s="23" t="str">
        <f>IF(Dane!K53&gt;0,Dane!X53,"n/a")</f>
        <v>n/a</v>
      </c>
      <c r="N53" s="23" t="str">
        <f>IFERROR(IF(Dane!L53&gt;0,Koszty!L53*Dane!L53*1000,"n/a"),"n/a")</f>
        <v>n/a</v>
      </c>
      <c r="O53" s="23" t="str">
        <f>IFERROR(IF(Dane!K53&gt;0,Koszty!M53*Dane!K53*1000,"n/a"),"n/a")</f>
        <v>n/a</v>
      </c>
      <c r="P53" s="100">
        <f>IF(F53="",0,HLOOKUP(B53,'Założenia - koszty'!$C$33:$K$43,11,FALSE))</f>
        <v>0</v>
      </c>
      <c r="Q53" s="100">
        <f>IF(G53="",0,IF(H53="",G53*'Założenia - koszty'!$I$30,G53*HLOOKUP(H53,'Założenia - koszty'!$B$20:$J$30,11,FALSE)))</f>
        <v>0</v>
      </c>
      <c r="R53" s="101">
        <f>IF(I53="",0,I53*'Założenia - koszty'!$D$69)</f>
        <v>0</v>
      </c>
      <c r="S53" s="100">
        <f>Dane!N53*'Założenia - koszty'!$D$48</f>
        <v>0</v>
      </c>
      <c r="T53" s="100">
        <f>IF(Dane!M53&gt;0,Dane!Y53*Dane!M53*1000*HLOOKUP(Dane!W53,'Założenia - koszty'!$B$12:$H$14,2,FALSE),0)*'Założenia - koszty'!$D$17</f>
        <v>255225.59999999998</v>
      </c>
      <c r="U53" s="100">
        <f>Dane!K53*'Założenia - koszty'!$D$9+Dane!L53*'Założenia - koszty'!$E$9</f>
        <v>0</v>
      </c>
      <c r="V53" s="100">
        <f>IF(Dane!G53=1,Dane!K53*'Założenia - koszty'!$D$14,0)</f>
        <v>0</v>
      </c>
      <c r="W53" s="100">
        <f>IF(Dane!G53=1,Dane!L53*'Założenia - koszty'!$D$14,0)</f>
        <v>0</v>
      </c>
      <c r="X53" s="100"/>
      <c r="Y53" s="100">
        <f>IF(N53="n/a",0,N53*HLOOKUP(Dane!W53,'Założenia - koszty'!$D$12:$J$13,2,TRUE))</f>
        <v>0</v>
      </c>
      <c r="Z53" s="100">
        <f>IF(O53="n/a",0,O53*HLOOKUP(Dane!W53,'Założenia - koszty'!$D$12:$J$13,2,FALSE))</f>
        <v>0</v>
      </c>
      <c r="AA53" s="100">
        <f>IF(Dane!O53&gt;0,Dane!O53*HLOOKUP(Dane!W53,'Założenia - koszty'!$B$12:$F$13,2,FALSE)*'Założenia - koszty'!$D$17*1000*'Założenia - koszty'!$D$4,0)</f>
        <v>0</v>
      </c>
      <c r="AB53" s="100">
        <f>IF(Dane!P53&gt;0,Dane!P53*HLOOKUP(Dane!W53,'Założenia - koszty'!$B$12:$F$13,2,FALSE)*'Założenia - koszty'!$D$17*1000*'Założenia - koszty'!$D$5,0)</f>
        <v>0</v>
      </c>
      <c r="AC53" s="101">
        <f t="shared" si="0"/>
        <v>0</v>
      </c>
      <c r="AD53" s="101">
        <f t="shared" si="1"/>
        <v>255225.59999999998</v>
      </c>
      <c r="AE53" s="100">
        <f>IF(J53="",0,J53*'Założenia - koszty'!$C$22)+E53*1000/'Założenia - koszty'!$D$53*'Założenia - koszty'!$D$52*2</f>
        <v>896</v>
      </c>
      <c r="AF53" s="99">
        <f t="shared" si="2"/>
        <v>256121.59999999998</v>
      </c>
      <c r="AG53" s="99">
        <f t="shared" si="3"/>
        <v>51224.32</v>
      </c>
      <c r="AH53" s="99">
        <f t="shared" si="4"/>
        <v>307345.91999999998</v>
      </c>
      <c r="AI53" s="99"/>
      <c r="AJ53" s="99">
        <f t="shared" si="8"/>
        <v>307345.91999999998</v>
      </c>
      <c r="AK53" s="153"/>
      <c r="AL53" s="3" t="b">
        <f t="shared" si="5"/>
        <v>1</v>
      </c>
    </row>
    <row r="54" spans="2:38" x14ac:dyDescent="0.25">
      <c r="B54" s="120" t="str">
        <f>Dane!B54</f>
        <v>02/02/03</v>
      </c>
      <c r="C54" s="120" t="str">
        <f>Dane!C54</f>
        <v>kościerski</v>
      </c>
      <c r="D54" s="120" t="str">
        <f>Dane!D54</f>
        <v>Kościerzyna (g)</v>
      </c>
      <c r="E54" s="121">
        <f>Dane!H54</f>
        <v>2.2999999999999998</v>
      </c>
      <c r="F54" s="111"/>
      <c r="G54" s="111"/>
      <c r="H54" s="111"/>
      <c r="I54" s="111"/>
      <c r="J54" s="111"/>
      <c r="K54" s="31" t="str">
        <f>IF(Dane!T54="","",Dane!T54)</f>
        <v/>
      </c>
      <c r="L54" s="21" t="str">
        <f>IF(Dane!L54&gt;0,Dane!X54,"n/a")</f>
        <v>n/a</v>
      </c>
      <c r="M54" s="23" t="str">
        <f>IF(Dane!K54&gt;0,Dane!X54,"n/a")</f>
        <v>n/a</v>
      </c>
      <c r="N54" s="23" t="str">
        <f>IFERROR(IF(Dane!L54&gt;0,Koszty!L54*Dane!L54*1000,"n/a"),"n/a")</f>
        <v>n/a</v>
      </c>
      <c r="O54" s="23" t="str">
        <f>IFERROR(IF(Dane!K54&gt;0,Koszty!M54*Dane!K54*1000,"n/a"),"n/a")</f>
        <v>n/a</v>
      </c>
      <c r="P54" s="100">
        <f>IF(F54="",0,HLOOKUP(B54,'Założenia - koszty'!$C$33:$K$43,11,FALSE))</f>
        <v>0</v>
      </c>
      <c r="Q54" s="100">
        <f>IF(G54="",0,IF(H54="",G54*'Założenia - koszty'!$I$30,G54*HLOOKUP(H54,'Założenia - koszty'!$B$20:$J$30,11,FALSE)))</f>
        <v>0</v>
      </c>
      <c r="R54" s="101">
        <f>IF(I54="",0,I54*'Założenia - koszty'!$D$69)</f>
        <v>0</v>
      </c>
      <c r="S54" s="100">
        <f>Dane!N54*'Założenia - koszty'!$D$48</f>
        <v>0</v>
      </c>
      <c r="T54" s="100">
        <f>IF(Dane!M54&gt;0,Dane!Y54*Dane!M54*1000*HLOOKUP(Dane!W54,'Założenia - koszty'!$B$12:$H$14,2,FALSE),0)*'Założenia - koszty'!$D$17</f>
        <v>0</v>
      </c>
      <c r="U54" s="100">
        <f>Dane!K54*'Założenia - koszty'!$D$9+Dane!L54*'Założenia - koszty'!$E$9</f>
        <v>0</v>
      </c>
      <c r="V54" s="100">
        <f>IF(Dane!G54=1,Dane!K54*'Założenia - koszty'!$D$14,0)</f>
        <v>0</v>
      </c>
      <c r="W54" s="100">
        <f>IF(Dane!G54=1,Dane!L54*'Założenia - koszty'!$D$14,0)</f>
        <v>0</v>
      </c>
      <c r="X54" s="100"/>
      <c r="Y54" s="100">
        <f>IF(N54="n/a",0,N54*HLOOKUP(Dane!W54,'Założenia - koszty'!$D$12:$J$13,2,TRUE))</f>
        <v>0</v>
      </c>
      <c r="Z54" s="100">
        <f>IF(O54="n/a",0,O54*HLOOKUP(Dane!W54,'Założenia - koszty'!$D$12:$J$13,2,FALSE))</f>
        <v>0</v>
      </c>
      <c r="AA54" s="100">
        <f>IF(Dane!O54&gt;0,Dane!O54*HLOOKUP(Dane!W54,'Założenia - koszty'!$B$12:$F$13,2,FALSE)*'Założenia - koszty'!$D$17*1000*'Założenia - koszty'!$D$4,0)</f>
        <v>0</v>
      </c>
      <c r="AB54" s="100">
        <f>IF(Dane!P54&gt;0,Dane!P54*HLOOKUP(Dane!W54,'Założenia - koszty'!$B$12:$F$13,2,FALSE)*'Założenia - koszty'!$D$17*1000*'Założenia - koszty'!$D$5,0)</f>
        <v>0</v>
      </c>
      <c r="AC54" s="101">
        <f t="shared" si="0"/>
        <v>0</v>
      </c>
      <c r="AD54" s="101">
        <f t="shared" si="1"/>
        <v>0</v>
      </c>
      <c r="AE54" s="100">
        <f>IF(J54="",0,J54*'Założenia - koszty'!$C$22)+E54*1000/'Założenia - koszty'!$D$53*'Założenia - koszty'!$D$52*2</f>
        <v>1288</v>
      </c>
      <c r="AF54" s="99">
        <f t="shared" si="2"/>
        <v>1288</v>
      </c>
      <c r="AG54" s="99">
        <f t="shared" si="3"/>
        <v>257.60000000000002</v>
      </c>
      <c r="AH54" s="99">
        <f t="shared" si="4"/>
        <v>1545.6</v>
      </c>
      <c r="AI54" s="99"/>
      <c r="AJ54" s="99">
        <f t="shared" si="8"/>
        <v>1545.6</v>
      </c>
      <c r="AK54" s="153"/>
      <c r="AL54" s="3" t="b">
        <f t="shared" si="5"/>
        <v>1</v>
      </c>
    </row>
    <row r="55" spans="2:38" x14ac:dyDescent="0.25">
      <c r="B55" s="120" t="str">
        <f>Dane!B55</f>
        <v>02/02/04</v>
      </c>
      <c r="C55" s="120" t="str">
        <f>Dane!C55</f>
        <v>kościerski</v>
      </c>
      <c r="D55" s="120" t="str">
        <f>Dane!D55</f>
        <v>Kościerzyna (g)</v>
      </c>
      <c r="E55" s="121">
        <f>Dane!H55</f>
        <v>0.75</v>
      </c>
      <c r="F55" s="111"/>
      <c r="G55" s="111"/>
      <c r="H55" s="111"/>
      <c r="I55" s="111"/>
      <c r="J55" s="111"/>
      <c r="K55" s="31" t="str">
        <f>IF(Dane!T55="","",Dane!T55)</f>
        <v/>
      </c>
      <c r="L55" s="21" t="str">
        <f>IF(Dane!L55&gt;0,Dane!X55,"n/a")</f>
        <v>n/a</v>
      </c>
      <c r="M55" s="23" t="str">
        <f>IF(Dane!K55&gt;0,Dane!X55,"n/a")</f>
        <v>n/a</v>
      </c>
      <c r="N55" s="23" t="str">
        <f>IFERROR(IF(Dane!L55&gt;0,Koszty!L55*Dane!L55*1000,"n/a"),"n/a")</f>
        <v>n/a</v>
      </c>
      <c r="O55" s="23" t="str">
        <f>IFERROR(IF(Dane!K55&gt;0,Koszty!M55*Dane!K55*1000,"n/a"),"n/a")</f>
        <v>n/a</v>
      </c>
      <c r="P55" s="100">
        <f>IF(F55="",0,HLOOKUP(B55,'Założenia - koszty'!$C$33:$K$43,11,FALSE))</f>
        <v>0</v>
      </c>
      <c r="Q55" s="100">
        <f>IF(G55="",0,IF(H55="",G55*'Założenia - koszty'!$I$30,G55*HLOOKUP(H55,'Założenia - koszty'!$B$20:$J$30,11,FALSE)))</f>
        <v>0</v>
      </c>
      <c r="R55" s="101">
        <f>IF(I55="",0,I55*'Założenia - koszty'!$D$69)</f>
        <v>0</v>
      </c>
      <c r="S55" s="100">
        <f>Dane!N55*'Założenia - koszty'!$D$48</f>
        <v>10500</v>
      </c>
      <c r="T55" s="100">
        <f>IF(Dane!M55&gt;0,Dane!Y55*Dane!M55*1000*HLOOKUP(Dane!W55,'Założenia - koszty'!$B$12:$H$14,2,FALSE),0)*'Założenia - koszty'!$D$17</f>
        <v>96433.2</v>
      </c>
      <c r="U55" s="100">
        <f>Dane!K55*'Założenia - koszty'!$D$9+Dane!L55*'Założenia - koszty'!$E$9</f>
        <v>0</v>
      </c>
      <c r="V55" s="100">
        <f>IF(Dane!G55=1,Dane!K55*'Założenia - koszty'!$D$14,0)</f>
        <v>0</v>
      </c>
      <c r="W55" s="100">
        <f>IF(Dane!G55=1,Dane!L55*'Założenia - koszty'!$D$14,0)</f>
        <v>0</v>
      </c>
      <c r="X55" s="100"/>
      <c r="Y55" s="100">
        <f>IF(N55="n/a",0,N55*HLOOKUP(Dane!W55,'Założenia - koszty'!$D$12:$J$13,2,TRUE))</f>
        <v>0</v>
      </c>
      <c r="Z55" s="100">
        <f>IF(O55="n/a",0,O55*HLOOKUP(Dane!W55,'Założenia - koszty'!$D$12:$J$13,2,FALSE))</f>
        <v>0</v>
      </c>
      <c r="AA55" s="100">
        <f>IF(Dane!O55&gt;0,Dane!O55*HLOOKUP(Dane!W55,'Założenia - koszty'!$B$12:$F$13,2,FALSE)*'Założenia - koszty'!$D$17*1000*'Założenia - koszty'!$D$4,0)</f>
        <v>0</v>
      </c>
      <c r="AB55" s="100">
        <f>IF(Dane!P55&gt;0,Dane!P55*HLOOKUP(Dane!W55,'Założenia - koszty'!$B$12:$F$13,2,FALSE)*'Założenia - koszty'!$D$17*1000*'Założenia - koszty'!$D$5,0)</f>
        <v>0</v>
      </c>
      <c r="AC55" s="101">
        <f t="shared" si="0"/>
        <v>0</v>
      </c>
      <c r="AD55" s="101">
        <f t="shared" si="1"/>
        <v>106933.2</v>
      </c>
      <c r="AE55" s="100">
        <f>IF(J55="",0,J55*'Założenia - koszty'!$C$22)+E55*1000/'Założenia - koszty'!$D$53*'Założenia - koszty'!$D$52*2</f>
        <v>420</v>
      </c>
      <c r="AF55" s="99">
        <f t="shared" si="2"/>
        <v>107353.2</v>
      </c>
      <c r="AG55" s="99">
        <f t="shared" si="3"/>
        <v>21470.639999999999</v>
      </c>
      <c r="AH55" s="99">
        <f t="shared" si="4"/>
        <v>128823.84</v>
      </c>
      <c r="AI55" s="99"/>
      <c r="AJ55" s="99">
        <f>AH55</f>
        <v>128823.84</v>
      </c>
      <c r="AK55" s="153"/>
      <c r="AL55" s="3" t="b">
        <f t="shared" si="5"/>
        <v>1</v>
      </c>
    </row>
    <row r="56" spans="2:38" x14ac:dyDescent="0.25">
      <c r="B56" s="120" t="str">
        <f>Dane!B56</f>
        <v>02/02/05</v>
      </c>
      <c r="C56" s="120" t="str">
        <f>Dane!C56</f>
        <v>kościerski</v>
      </c>
      <c r="D56" s="120" t="str">
        <f>Dane!D56</f>
        <v>Kościerzyna (g)</v>
      </c>
      <c r="E56" s="121">
        <f>Dane!H56</f>
        <v>0.5</v>
      </c>
      <c r="F56" s="111"/>
      <c r="G56" s="111"/>
      <c r="H56" s="111"/>
      <c r="I56" s="111"/>
      <c r="J56" s="111"/>
      <c r="K56" s="31" t="str">
        <f>IF(Dane!T56="","",Dane!T56)</f>
        <v/>
      </c>
      <c r="L56" s="21" t="str">
        <f>IF(Dane!L56&gt;0,Dane!X56,"n/a")</f>
        <v>n/a</v>
      </c>
      <c r="M56" s="23" t="str">
        <f>IF(Dane!K56&gt;0,Dane!X56,"n/a")</f>
        <v>n/a</v>
      </c>
      <c r="N56" s="23" t="str">
        <f>IFERROR(IF(Dane!L56&gt;0,Koszty!L56*Dane!L56*1000,"n/a"),"n/a")</f>
        <v>n/a</v>
      </c>
      <c r="O56" s="23" t="str">
        <f>IFERROR(IF(Dane!K56&gt;0,Koszty!M56*Dane!K56*1000,"n/a"),"n/a")</f>
        <v>n/a</v>
      </c>
      <c r="P56" s="100">
        <f>IF(F56="",0,HLOOKUP(B56,'Założenia - koszty'!$C$33:$K$43,11,FALSE))</f>
        <v>0</v>
      </c>
      <c r="Q56" s="100">
        <f>IF(G56="",0,IF(H56="",G56*'Założenia - koszty'!$I$30,G56*HLOOKUP(H56,'Założenia - koszty'!$B$20:$J$30,11,FALSE)))</f>
        <v>0</v>
      </c>
      <c r="R56" s="101">
        <f>IF(I56="",0,I56*'Założenia - koszty'!$D$69)</f>
        <v>0</v>
      </c>
      <c r="S56" s="100">
        <f>Dane!N56*'Założenia - koszty'!$D$48</f>
        <v>0</v>
      </c>
      <c r="T56" s="100">
        <f>IF(Dane!M56&gt;0,Dane!Y56*Dane!M56*1000*HLOOKUP(Dane!W56,'Założenia - koszty'!$B$12:$H$14,2,FALSE),0)*'Założenia - koszty'!$D$17</f>
        <v>0</v>
      </c>
      <c r="U56" s="100">
        <f>Dane!K56*'Założenia - koszty'!$D$9+Dane!L56*'Założenia - koszty'!$E$9</f>
        <v>0</v>
      </c>
      <c r="V56" s="100">
        <f>IF(Dane!G56=1,Dane!K56*'Założenia - koszty'!$D$14,0)</f>
        <v>0</v>
      </c>
      <c r="W56" s="100">
        <f>IF(Dane!G56=1,Dane!L56*'Założenia - koszty'!$D$14,0)</f>
        <v>0</v>
      </c>
      <c r="X56" s="100"/>
      <c r="Y56" s="100">
        <f>IF(N56="n/a",0,N56*HLOOKUP(Dane!W56,'Założenia - koszty'!$D$12:$J$13,2,TRUE))</f>
        <v>0</v>
      </c>
      <c r="Z56" s="100">
        <f>IF(O56="n/a",0,O56*HLOOKUP(Dane!W56,'Założenia - koszty'!$D$12:$J$13,2,FALSE))</f>
        <v>0</v>
      </c>
      <c r="AA56" s="100">
        <f>IF(Dane!O56&gt;0,Dane!O56*HLOOKUP(Dane!W56,'Założenia - koszty'!$B$12:$F$13,2,FALSE)*'Założenia - koszty'!$D$17*1000*'Założenia - koszty'!$D$4,0)</f>
        <v>0</v>
      </c>
      <c r="AB56" s="100">
        <f>IF(Dane!P56&gt;0,Dane!P56*HLOOKUP(Dane!W56,'Założenia - koszty'!$B$12:$F$13,2,FALSE)*'Założenia - koszty'!$D$17*1000*'Założenia - koszty'!$D$5,0)</f>
        <v>0</v>
      </c>
      <c r="AC56" s="101">
        <f t="shared" si="0"/>
        <v>0</v>
      </c>
      <c r="AD56" s="101">
        <f t="shared" si="1"/>
        <v>0</v>
      </c>
      <c r="AE56" s="100">
        <f>IF(J56="",0,J56*'Założenia - koszty'!$C$22)+E56*1000/'Założenia - koszty'!$D$53*'Założenia - koszty'!$D$52*2</f>
        <v>280</v>
      </c>
      <c r="AF56" s="99">
        <f t="shared" si="2"/>
        <v>280</v>
      </c>
      <c r="AG56" s="99">
        <f t="shared" si="3"/>
        <v>56</v>
      </c>
      <c r="AH56" s="99">
        <f t="shared" si="4"/>
        <v>336</v>
      </c>
      <c r="AI56" s="99"/>
      <c r="AJ56" s="99">
        <f>AH56</f>
        <v>336</v>
      </c>
      <c r="AK56" s="153"/>
      <c r="AL56" s="3" t="b">
        <f t="shared" si="5"/>
        <v>1</v>
      </c>
    </row>
    <row r="57" spans="2:38" x14ac:dyDescent="0.25">
      <c r="B57" s="120" t="str">
        <f>Dane!B57</f>
        <v>02/02/06</v>
      </c>
      <c r="C57" s="120" t="str">
        <f>Dane!C57</f>
        <v>kościerski</v>
      </c>
      <c r="D57" s="120" t="str">
        <f>Dane!D57</f>
        <v>Kościerzyna (g)</v>
      </c>
      <c r="E57" s="121">
        <f>Dane!H57</f>
        <v>3.2</v>
      </c>
      <c r="F57" s="111"/>
      <c r="G57" s="111"/>
      <c r="H57" s="111"/>
      <c r="I57" s="111"/>
      <c r="J57" s="111"/>
      <c r="K57" s="31" t="str">
        <f>IF(Dane!T57="","",Dane!T57)</f>
        <v/>
      </c>
      <c r="L57" s="21" t="str">
        <f>IF(Dane!L57&gt;0,Dane!X57,"n/a")</f>
        <v>n/a</v>
      </c>
      <c r="M57" s="23" t="str">
        <f>IF(Dane!K57&gt;0,Dane!X57,"n/a")</f>
        <v>n/a</v>
      </c>
      <c r="N57" s="23" t="str">
        <f>IFERROR(IF(Dane!L57&gt;0,Koszty!L57*Dane!L57*1000,"n/a"),"n/a")</f>
        <v>n/a</v>
      </c>
      <c r="O57" s="23" t="str">
        <f>IFERROR(IF(Dane!K57&gt;0,Koszty!M57*Dane!K57*1000,"n/a"),"n/a")</f>
        <v>n/a</v>
      </c>
      <c r="P57" s="100">
        <f>IF(F57="",0,HLOOKUP(B57,'Założenia - koszty'!$C$33:$K$43,11,FALSE))</f>
        <v>0</v>
      </c>
      <c r="Q57" s="100">
        <f>IF(G57="",0,IF(H57="",G57*'Założenia - koszty'!$I$30,G57*HLOOKUP(H57,'Założenia - koszty'!$B$20:$J$30,11,FALSE)))</f>
        <v>0</v>
      </c>
      <c r="R57" s="101">
        <f>IF(I57="",0,I57*'Założenia - koszty'!$D$69)</f>
        <v>0</v>
      </c>
      <c r="S57" s="100">
        <f>Dane!N57*'Założenia - koszty'!$D$48</f>
        <v>0</v>
      </c>
      <c r="T57" s="100">
        <f>IF(Dane!M57&gt;0,Dane!Y57*Dane!M57*1000*HLOOKUP(Dane!W57,'Założenia - koszty'!$B$12:$H$14,2,FALSE),0)*'Założenia - koszty'!$D$17</f>
        <v>0</v>
      </c>
      <c r="U57" s="100">
        <f>Dane!K57*'Założenia - koszty'!$D$9+Dane!L57*'Założenia - koszty'!$E$9</f>
        <v>0</v>
      </c>
      <c r="V57" s="100">
        <f>IF(Dane!G57=1,Dane!K57*'Założenia - koszty'!$D$14,0)</f>
        <v>0</v>
      </c>
      <c r="W57" s="100">
        <f>IF(Dane!G57=1,Dane!L57*'Założenia - koszty'!$D$14,0)</f>
        <v>0</v>
      </c>
      <c r="X57" s="100"/>
      <c r="Y57" s="100">
        <f>IF(N57="n/a",0,N57*HLOOKUP(Dane!W57,'Założenia - koszty'!$D$12:$J$13,2,TRUE))</f>
        <v>0</v>
      </c>
      <c r="Z57" s="100">
        <f>IF(O57="n/a",0,O57*HLOOKUP(Dane!W57,'Założenia - koszty'!$D$12:$J$13,2,FALSE))</f>
        <v>0</v>
      </c>
      <c r="AA57" s="100">
        <f>IF(Dane!O57&gt;0,Dane!O57*HLOOKUP(Dane!W57,'Założenia - koszty'!$B$12:$F$13,2,FALSE)*'Założenia - koszty'!$D$17*1000*'Założenia - koszty'!$D$4,0)</f>
        <v>0</v>
      </c>
      <c r="AB57" s="100">
        <f>IF(Dane!P57&gt;0,Dane!P57*HLOOKUP(Dane!W57,'Założenia - koszty'!$B$12:$F$13,2,FALSE)*'Założenia - koszty'!$D$17*1000*'Założenia - koszty'!$D$5,0)</f>
        <v>0</v>
      </c>
      <c r="AC57" s="101">
        <f t="shared" si="0"/>
        <v>0</v>
      </c>
      <c r="AD57" s="101">
        <f t="shared" si="1"/>
        <v>0</v>
      </c>
      <c r="AE57" s="100">
        <f>IF(J57="",0,J57*'Założenia - koszty'!$C$22)+E57*1000/'Założenia - koszty'!$D$53*'Założenia - koszty'!$D$52*2</f>
        <v>1792</v>
      </c>
      <c r="AF57" s="99">
        <f t="shared" si="2"/>
        <v>1792</v>
      </c>
      <c r="AG57" s="99">
        <f t="shared" si="3"/>
        <v>358.40000000000003</v>
      </c>
      <c r="AH57" s="99">
        <f t="shared" si="4"/>
        <v>2150.4</v>
      </c>
      <c r="AI57" s="99"/>
      <c r="AJ57" s="99">
        <f>AH57</f>
        <v>2150.4</v>
      </c>
      <c r="AK57" s="153"/>
      <c r="AL57" s="3" t="b">
        <f t="shared" si="5"/>
        <v>1</v>
      </c>
    </row>
    <row r="58" spans="2:38" x14ac:dyDescent="0.25">
      <c r="B58" s="120" t="str">
        <f>Dane!B58</f>
        <v>02/02/07</v>
      </c>
      <c r="C58" s="120" t="str">
        <f>Dane!C58</f>
        <v>kościerski</v>
      </c>
      <c r="D58" s="120" t="str">
        <f>Dane!D58</f>
        <v>Kościerzyna (g)</v>
      </c>
      <c r="E58" s="121">
        <f>Dane!H58</f>
        <v>5.2</v>
      </c>
      <c r="F58" s="111"/>
      <c r="G58" s="111">
        <v>1</v>
      </c>
      <c r="H58" s="111"/>
      <c r="I58" s="111"/>
      <c r="J58" s="111"/>
      <c r="K58" s="31" t="str">
        <f>IF(Dane!T58="","",Dane!T58)</f>
        <v/>
      </c>
      <c r="L58" s="21" t="str">
        <f>IF(Dane!L58&gt;0,Dane!X58,"n/a")</f>
        <v>n/a</v>
      </c>
      <c r="M58" s="23" t="str">
        <f>IF(Dane!K58&gt;0,Dane!X58,"n/a")</f>
        <v>n/a</v>
      </c>
      <c r="N58" s="23" t="str">
        <f>IFERROR(IF(Dane!L58&gt;0,Koszty!L58*Dane!L58*1000,"n/a"),"n/a")</f>
        <v>n/a</v>
      </c>
      <c r="O58" s="23" t="str">
        <f>IFERROR(IF(Dane!K58&gt;0,Koszty!M58*Dane!K58*1000,"n/a"),"n/a")</f>
        <v>n/a</v>
      </c>
      <c r="P58" s="100">
        <f>IF(F58="",0,HLOOKUP(B58,'Założenia - koszty'!$C$33:$K$43,11,FALSE))</f>
        <v>0</v>
      </c>
      <c r="Q58" s="100">
        <f>IF(G58="",0,IF(H58="",G58*'Założenia - koszty'!$I$30,G58*HLOOKUP(H58,'Założenia - koszty'!$B$20:$J$30,11,FALSE)))</f>
        <v>81940</v>
      </c>
      <c r="R58" s="101">
        <f>IF(I58="",0,I58*'Założenia - koszty'!$D$69)</f>
        <v>0</v>
      </c>
      <c r="S58" s="100">
        <f>Dane!N58*'Założenia - koszty'!$D$48</f>
        <v>0</v>
      </c>
      <c r="T58" s="100">
        <f>IF(Dane!M58&gt;0,Dane!Y58*Dane!M58*1000*HLOOKUP(Dane!W58,'Założenia - koszty'!$B$12:$H$14,2,FALSE),0)*'Założenia - koszty'!$D$17</f>
        <v>0</v>
      </c>
      <c r="U58" s="100">
        <f>Dane!K58*'Założenia - koszty'!$D$9+Dane!L58*'Założenia - koszty'!$E$9</f>
        <v>0</v>
      </c>
      <c r="V58" s="100">
        <f>IF(Dane!G58=1,Dane!K58*'Założenia - koszty'!$D$14,0)</f>
        <v>0</v>
      </c>
      <c r="W58" s="100">
        <f>IF(Dane!G58=1,Dane!L58*'Założenia - koszty'!$D$14,0)</f>
        <v>0</v>
      </c>
      <c r="X58" s="100"/>
      <c r="Y58" s="100">
        <f>IF(N58="n/a",0,N58*HLOOKUP(Dane!W58,'Założenia - koszty'!$D$12:$J$13,2,TRUE))</f>
        <v>0</v>
      </c>
      <c r="Z58" s="100">
        <f>IF(O58="n/a",0,O58*HLOOKUP(Dane!W58,'Założenia - koszty'!$D$12:$J$13,2,FALSE))</f>
        <v>0</v>
      </c>
      <c r="AA58" s="100">
        <f>IF(Dane!O58&gt;0,Dane!O58*HLOOKUP(Dane!W58,'Założenia - koszty'!$B$12:$F$13,2,FALSE)*'Założenia - koszty'!$D$17*1000*'Założenia - koszty'!$D$4,0)</f>
        <v>0</v>
      </c>
      <c r="AB58" s="100">
        <f>IF(Dane!P58&gt;0,Dane!P58*HLOOKUP(Dane!W58,'Założenia - koszty'!$B$12:$F$13,2,FALSE)*'Założenia - koszty'!$D$17*1000*'Założenia - koszty'!$D$5,0)</f>
        <v>0</v>
      </c>
      <c r="AC58" s="101">
        <f t="shared" si="0"/>
        <v>81940</v>
      </c>
      <c r="AD58" s="101">
        <f t="shared" si="1"/>
        <v>0</v>
      </c>
      <c r="AE58" s="100">
        <f>IF(J58="",0,J58*'Założenia - koszty'!$C$22)+E58*1000/'Założenia - koszty'!$D$53*'Założenia - koszty'!$D$52*2</f>
        <v>2912</v>
      </c>
      <c r="AF58" s="99">
        <f t="shared" si="2"/>
        <v>84852</v>
      </c>
      <c r="AG58" s="99">
        <f t="shared" si="3"/>
        <v>16970.400000000001</v>
      </c>
      <c r="AH58" s="99">
        <f t="shared" si="4"/>
        <v>101822.39999999999</v>
      </c>
      <c r="AI58" s="99"/>
      <c r="AJ58" s="99">
        <f>AH58</f>
        <v>101822.39999999999</v>
      </c>
      <c r="AK58" s="153"/>
      <c r="AL58" s="3" t="b">
        <f t="shared" si="5"/>
        <v>1</v>
      </c>
    </row>
    <row r="59" spans="2:38" ht="25.5" x14ac:dyDescent="0.25">
      <c r="B59" s="120" t="str">
        <f>Dane!B59</f>
        <v>02/02/08</v>
      </c>
      <c r="C59" s="120" t="str">
        <f>Dane!C59</f>
        <v>kościerski</v>
      </c>
      <c r="D59" s="120" t="str">
        <f>Dane!D59</f>
        <v>Kościerzyna (g)</v>
      </c>
      <c r="E59" s="121">
        <f>Dane!H59</f>
        <v>0.6</v>
      </c>
      <c r="F59" s="111"/>
      <c r="G59" s="111"/>
      <c r="H59" s="111"/>
      <c r="I59" s="111"/>
      <c r="J59" s="111"/>
      <c r="K59" s="31" t="str">
        <f>IF(Dane!T59="","",Dane!T59)</f>
        <v>Zjazd z DR na drogę lokalną</v>
      </c>
      <c r="L59" s="21" t="str">
        <f>IF(Dane!L59&gt;0,Dane!X59,"n/a")</f>
        <v>n/a</v>
      </c>
      <c r="M59" s="23">
        <f>IF(Dane!K59&gt;0,Dane!X59,"n/a")</f>
        <v>2.5</v>
      </c>
      <c r="N59" s="23" t="str">
        <f>IFERROR(IF(Dane!L59&gt;0,Koszty!L59*Dane!L59*1000,"n/a"),"n/a")</f>
        <v>n/a</v>
      </c>
      <c r="O59" s="23">
        <f>IFERROR(IF(Dane!K59&gt;0,Koszty!M59*Dane!K59*1000,"n/a"),"n/a")</f>
        <v>1500</v>
      </c>
      <c r="P59" s="100">
        <f>IF(F59="",0,HLOOKUP(B59,'Założenia - koszty'!$C$33:$K$43,11,FALSE))</f>
        <v>0</v>
      </c>
      <c r="Q59" s="100">
        <f>IF(G59="",0,IF(H59="",G59*'Założenia - koszty'!$I$30,G59*HLOOKUP(H59,'Założenia - koszty'!$B$20:$J$30,11,FALSE)))</f>
        <v>0</v>
      </c>
      <c r="R59" s="101">
        <f>IF(I59="",0,I59*'Założenia - koszty'!$D$69)</f>
        <v>0</v>
      </c>
      <c r="S59" s="100">
        <f>Dane!N59*'Założenia - koszty'!$D$48</f>
        <v>0</v>
      </c>
      <c r="T59" s="100">
        <f>IF(Dane!M59&gt;0,Dane!Y59*Dane!M59*1000*HLOOKUP(Dane!W59,'Założenia - koszty'!$B$12:$H$14,2,FALSE),0)*'Założenia - koszty'!$D$17</f>
        <v>0</v>
      </c>
      <c r="U59" s="100">
        <f>Dane!K59*'Założenia - koszty'!$D$9+Dane!L59*'Założenia - koszty'!$E$9</f>
        <v>221250</v>
      </c>
      <c r="V59" s="100">
        <f>IF(Dane!G59=1,Dane!K59*'Założenia - koszty'!$D$14,0)</f>
        <v>0</v>
      </c>
      <c r="W59" s="100">
        <f>IF(Dane!G59=1,Dane!L59*'Założenia - koszty'!$D$14,0)</f>
        <v>0</v>
      </c>
      <c r="X59" s="100">
        <f>'Założenia - koszty'!D47</f>
        <v>5000</v>
      </c>
      <c r="Y59" s="100">
        <f>IF(N59="n/a",0,N59*HLOOKUP(Dane!W59,'Założenia - koszty'!$D$12:$J$13,2,TRUE))</f>
        <v>0</v>
      </c>
      <c r="Z59" s="100">
        <f>IF(O59="n/a",0,O59*HLOOKUP(Dane!W59,'Założenia - koszty'!$D$12:$J$13,2,FALSE))</f>
        <v>267870</v>
      </c>
      <c r="AA59" s="100">
        <f>IF(Dane!O59&gt;0,Dane!O59*HLOOKUP(Dane!W59,'Założenia - koszty'!$B$12:$F$13,2,FALSE)*'Założenia - koszty'!$D$17*1000*'Założenia - koszty'!$D$4,0)</f>
        <v>0</v>
      </c>
      <c r="AB59" s="100">
        <f>IF(Dane!P59&gt;0,Dane!P59*HLOOKUP(Dane!W59,'Założenia - koszty'!$B$12:$F$13,2,FALSE)*'Założenia - koszty'!$D$17*1000*'Założenia - koszty'!$D$5,0)</f>
        <v>0</v>
      </c>
      <c r="AC59" s="101">
        <f t="shared" si="0"/>
        <v>0</v>
      </c>
      <c r="AD59" s="101">
        <f t="shared" si="1"/>
        <v>494120</v>
      </c>
      <c r="AE59" s="100">
        <f>IF(J59="",0,J59*'Założenia - koszty'!$C$22)+E59*1000/'Założenia - koszty'!$D$53*'Założenia - koszty'!$D$52*2</f>
        <v>336</v>
      </c>
      <c r="AF59" s="99">
        <f t="shared" si="2"/>
        <v>494456</v>
      </c>
      <c r="AG59" s="99">
        <f t="shared" si="3"/>
        <v>98891.200000000012</v>
      </c>
      <c r="AH59" s="99">
        <f t="shared" si="4"/>
        <v>593347.19999999995</v>
      </c>
      <c r="AI59" s="99"/>
      <c r="AJ59" s="99">
        <f>AH59</f>
        <v>593347.19999999995</v>
      </c>
      <c r="AK59" s="153"/>
      <c r="AL59" s="3" t="b">
        <f t="shared" si="5"/>
        <v>1</v>
      </c>
    </row>
    <row r="60" spans="2:38" x14ac:dyDescent="0.25">
      <c r="B60" s="120" t="str">
        <f>Dane!B60</f>
        <v>02/02/09</v>
      </c>
      <c r="C60" s="120" t="str">
        <f>Dane!C60</f>
        <v>kościerski</v>
      </c>
      <c r="D60" s="120" t="str">
        <f>Dane!D60</f>
        <v>Kościerzyna (g)</v>
      </c>
      <c r="E60" s="121">
        <f>Dane!H60</f>
        <v>0.95</v>
      </c>
      <c r="F60" s="111"/>
      <c r="G60" s="111"/>
      <c r="H60" s="111"/>
      <c r="I60" s="111"/>
      <c r="J60" s="111"/>
      <c r="K60" s="31" t="str">
        <f>IF(Dane!T60="","",Dane!T60)</f>
        <v/>
      </c>
      <c r="L60" s="21" t="str">
        <f>IF(Dane!L60&gt;0,Dane!X60,"n/a")</f>
        <v>n/a</v>
      </c>
      <c r="M60" s="23">
        <f>IF(Dane!K60&gt;0,Dane!X60,"n/a")</f>
        <v>2.5</v>
      </c>
      <c r="N60" s="23" t="str">
        <f>IFERROR(IF(Dane!L60&gt;0,Koszty!L60*Dane!L60*1000,"n/a"),"n/a")</f>
        <v>n/a</v>
      </c>
      <c r="O60" s="23">
        <f>IFERROR(IF(Dane!K60&gt;0,Koszty!M60*Dane!K60*1000,"n/a"),"n/a")</f>
        <v>2375</v>
      </c>
      <c r="P60" s="100">
        <f>IF(F60="",0,HLOOKUP(B60,'Założenia - koszty'!$C$33:$K$43,11,FALSE))</f>
        <v>0</v>
      </c>
      <c r="Q60" s="100">
        <f>IF(G60="",0,IF(H60="",G60*'Założenia - koszty'!$I$30,G60*HLOOKUP(H60,'Założenia - koszty'!$B$20:$J$30,11,FALSE)))</f>
        <v>0</v>
      </c>
      <c r="R60" s="101">
        <f>IF(I60="",0,I60*'Założenia - koszty'!$D$69)</f>
        <v>0</v>
      </c>
      <c r="S60" s="100">
        <f>Dane!N60*'Założenia - koszty'!$D$48</f>
        <v>0</v>
      </c>
      <c r="T60" s="100">
        <f>IF(Dane!M60&gt;0,Dane!Y60*Dane!M60*1000*HLOOKUP(Dane!W60,'Założenia - koszty'!$B$12:$H$14,2,FALSE),0)*'Założenia - koszty'!$D$17</f>
        <v>0</v>
      </c>
      <c r="U60" s="100">
        <f>Dane!K60*'Założenia - koszty'!$D$9+Dane!L60*'Założenia - koszty'!$E$9</f>
        <v>350312.5</v>
      </c>
      <c r="V60" s="100">
        <f>IF(Dane!G60=1,Dane!K60*'Założenia - koszty'!$D$14,0)</f>
        <v>0</v>
      </c>
      <c r="W60" s="100">
        <f>IF(Dane!G60=1,Dane!L60*'Założenia - koszty'!$D$14,0)</f>
        <v>0</v>
      </c>
      <c r="X60" s="100"/>
      <c r="Y60" s="100">
        <f>IF(N60="n/a",0,N60*HLOOKUP(Dane!W60,'Założenia - koszty'!$D$12:$J$13,2,TRUE))</f>
        <v>0</v>
      </c>
      <c r="Z60" s="100">
        <f>IF(O60="n/a",0,O60*HLOOKUP(Dane!W60,'Założenia - koszty'!$D$12:$J$13,2,FALSE))</f>
        <v>424127.50000000006</v>
      </c>
      <c r="AA60" s="100">
        <f>IF(Dane!O60&gt;0,Dane!O60*HLOOKUP(Dane!W60,'Założenia - koszty'!$B$12:$F$13,2,FALSE)*'Założenia - koszty'!$D$17*1000*'Założenia - koszty'!$D$4,0)</f>
        <v>0</v>
      </c>
      <c r="AB60" s="100">
        <f>IF(Dane!P60&gt;0,Dane!P60*HLOOKUP(Dane!W60,'Założenia - koszty'!$B$12:$F$13,2,FALSE)*'Założenia - koszty'!$D$17*1000*'Założenia - koszty'!$D$5,0)</f>
        <v>0</v>
      </c>
      <c r="AC60" s="101">
        <f t="shared" si="0"/>
        <v>0</v>
      </c>
      <c r="AD60" s="101">
        <f t="shared" si="1"/>
        <v>774440</v>
      </c>
      <c r="AE60" s="100">
        <f>IF(J60="",0,J60*'Założenia - koszty'!$C$22)+E60*1000/'Założenia - koszty'!$D$53*'Założenia - koszty'!$D$52*2</f>
        <v>532</v>
      </c>
      <c r="AF60" s="99">
        <f t="shared" si="2"/>
        <v>774972</v>
      </c>
      <c r="AG60" s="99">
        <f t="shared" si="3"/>
        <v>154994.4</v>
      </c>
      <c r="AH60" s="99">
        <f t="shared" si="4"/>
        <v>929966.4</v>
      </c>
      <c r="AI60" s="99"/>
      <c r="AJ60" s="99"/>
      <c r="AK60" s="153">
        <f>AH60</f>
        <v>929966.4</v>
      </c>
      <c r="AL60" s="3" t="b">
        <f t="shared" si="5"/>
        <v>1</v>
      </c>
    </row>
    <row r="61" spans="2:38" x14ac:dyDescent="0.25">
      <c r="B61" s="145" t="str">
        <f>Dane!B61</f>
        <v>02/02/10</v>
      </c>
      <c r="C61" s="120" t="str">
        <f>Dane!C61</f>
        <v>kościerski</v>
      </c>
      <c r="D61" s="120" t="str">
        <f>Dane!D61</f>
        <v>Kościerzyna (g)</v>
      </c>
      <c r="E61" s="121">
        <f>Dane!H61</f>
        <v>0.05</v>
      </c>
      <c r="F61" s="111"/>
      <c r="G61" s="111"/>
      <c r="H61" s="111"/>
      <c r="I61" s="111">
        <v>1</v>
      </c>
      <c r="J61" s="111"/>
      <c r="K61" s="31" t="str">
        <f>IF(Dane!T61="","",Dane!T61)</f>
        <v>Kładka PR</v>
      </c>
      <c r="L61" s="21">
        <f>IF(Dane!L61&gt;0,Dane!X61,"n/a")</f>
        <v>3</v>
      </c>
      <c r="M61" s="23" t="str">
        <f>IF(Dane!K61&gt;0,Dane!X61,"n/a")</f>
        <v>n/a</v>
      </c>
      <c r="N61" s="23">
        <f>IFERROR(IF(Dane!L61&gt;0,Koszty!L61*Dane!L61*1000,"n/a"),"n/a")</f>
        <v>150.00000000000003</v>
      </c>
      <c r="O61" s="23" t="str">
        <f>IFERROR(IF(Dane!K61&gt;0,Koszty!M61*Dane!K61*1000,"n/a"),"n/a")</f>
        <v>n/a</v>
      </c>
      <c r="P61" s="100">
        <f>IF(F61="",0,HLOOKUP(B61,'Założenia - koszty'!$C$33:$K$43,11,FALSE))</f>
        <v>0</v>
      </c>
      <c r="Q61" s="100">
        <f>IF(G61="",0,IF(H61="",G61*'Założenia - koszty'!$I$30,G61*HLOOKUP(H61,'Założenia - koszty'!$B$20:$J$30,11,FALSE)))</f>
        <v>0</v>
      </c>
      <c r="R61" s="101">
        <f>IF(I61="",0,I61*'Założenia - koszty'!$D$69)</f>
        <v>86400</v>
      </c>
      <c r="S61" s="100">
        <f>Dane!N61*'Założenia - koszty'!$D$48</f>
        <v>0</v>
      </c>
      <c r="T61" s="100">
        <f>IF(Dane!M61&gt;0,Dane!Y61*Dane!M61*1000*HLOOKUP(Dane!W61,'Założenia - koszty'!$B$12:$H$14,2,FALSE),0)*'Założenia - koszty'!$D$17</f>
        <v>0</v>
      </c>
      <c r="U61" s="100">
        <f>Dane!K61*'Założenia - koszty'!$D$9+Dane!L61*'Założenia - koszty'!$E$9</f>
        <v>22125</v>
      </c>
      <c r="V61" s="100">
        <f>IF(Dane!G61=1,Dane!K61*'Założenia - koszty'!$D$14,0)</f>
        <v>0</v>
      </c>
      <c r="W61" s="100">
        <f>IF(Dane!G61=1,Dane!L61*'Założenia - koszty'!$D$14,0)</f>
        <v>0</v>
      </c>
      <c r="X61" s="100">
        <f>HLOOKUP(B61,'Założenia - koszty'!$D$58:$I$59,2,TRUE)*'Założenia - koszty'!$D$57</f>
        <v>1600000</v>
      </c>
      <c r="Y61" s="100">
        <f>IF(N61="n/a",0,N61*HLOOKUP(Dane!W61,'Założenia - koszty'!$D$12:$J$13,2,TRUE))</f>
        <v>26787.000000000007</v>
      </c>
      <c r="Z61" s="100">
        <f>IF(O61="n/a",0,O61*HLOOKUP(Dane!W61,'Założenia - koszty'!$D$12:$J$13,2,FALSE))</f>
        <v>0</v>
      </c>
      <c r="AA61" s="100">
        <f>IF(Dane!O61&gt;0,Dane!O61*HLOOKUP(Dane!W61,'Założenia - koszty'!$B$12:$F$13,2,FALSE)*'Założenia - koszty'!$D$17*1000*'Założenia - koszty'!$D$4,0)</f>
        <v>0</v>
      </c>
      <c r="AB61" s="100">
        <f>IF(Dane!P61&gt;0,Dane!P61*HLOOKUP(Dane!W61,'Założenia - koszty'!$B$12:$F$13,2,FALSE)*'Założenia - koszty'!$D$17*1000*'Założenia - koszty'!$D$5,0)</f>
        <v>0</v>
      </c>
      <c r="AC61" s="101">
        <f t="shared" si="0"/>
        <v>86400</v>
      </c>
      <c r="AD61" s="101">
        <f t="shared" si="1"/>
        <v>1648912</v>
      </c>
      <c r="AE61" s="100">
        <f>IF(J61="",0,J61*'Założenia - koszty'!$C$22)+E61*1000/'Założenia - koszty'!$D$53*'Założenia - koszty'!$D$52*2</f>
        <v>28</v>
      </c>
      <c r="AF61" s="99">
        <f t="shared" si="2"/>
        <v>1735340</v>
      </c>
      <c r="AG61" s="99">
        <f t="shared" si="3"/>
        <v>347068</v>
      </c>
      <c r="AH61" s="99">
        <f t="shared" si="4"/>
        <v>2082408</v>
      </c>
      <c r="AI61" s="99"/>
      <c r="AJ61" s="99"/>
      <c r="AK61" s="153">
        <f t="shared" ref="AK61:AK62" si="9">AH61</f>
        <v>2082408</v>
      </c>
      <c r="AL61" s="3" t="b">
        <f t="shared" si="5"/>
        <v>1</v>
      </c>
    </row>
    <row r="62" spans="2:38" ht="25.5" x14ac:dyDescent="0.25">
      <c r="B62" s="120" t="str">
        <f>Dane!B62</f>
        <v>02/02/11</v>
      </c>
      <c r="C62" s="120" t="str">
        <f>Dane!C62</f>
        <v>kościerski</v>
      </c>
      <c r="D62" s="120" t="str">
        <f>Dane!D62</f>
        <v>Kościerzyna (g)</v>
      </c>
      <c r="E62" s="121">
        <f>Dane!H62</f>
        <v>1.4</v>
      </c>
      <c r="F62" s="111"/>
      <c r="G62" s="111">
        <v>1</v>
      </c>
      <c r="H62" s="111"/>
      <c r="I62" s="111"/>
      <c r="J62" s="111"/>
      <c r="K62" s="31" t="str">
        <f>IF(Dane!T62="","",Dane!T62)</f>
        <v>Zjazd z nasypu do DP 2201G</v>
      </c>
      <c r="L62" s="21" t="str">
        <f>IF(Dane!L62&gt;0,Dane!X62,"n/a")</f>
        <v>n/a</v>
      </c>
      <c r="M62" s="23">
        <f>IF(Dane!K62&gt;0,Dane!X62,"n/a")</f>
        <v>2.5</v>
      </c>
      <c r="N62" s="23" t="str">
        <f>IFERROR(IF(Dane!L62&gt;0,Koszty!L62*Dane!L62*1000,"n/a"),"n/a")</f>
        <v>n/a</v>
      </c>
      <c r="O62" s="23">
        <f>IFERROR(IF(Dane!K62&gt;0,Koszty!M62*Dane!K62*1000,"n/a"),"n/a")</f>
        <v>3500</v>
      </c>
      <c r="P62" s="100">
        <f>IF(F62="",0,HLOOKUP(B62,'Założenia - koszty'!$C$33:$K$43,11,FALSE))</f>
        <v>0</v>
      </c>
      <c r="Q62" s="100">
        <f>IF(G62="",0,IF(H62="",G62*'Założenia - koszty'!$I$30,G62*HLOOKUP(H62,'Założenia - koszty'!$B$20:$J$30,11,FALSE)))</f>
        <v>81940</v>
      </c>
      <c r="R62" s="101">
        <f>IF(I62="",0,I62*'Założenia - koszty'!$D$69)</f>
        <v>0</v>
      </c>
      <c r="S62" s="100">
        <f>Dane!N62*'Założenia - koszty'!$D$48</f>
        <v>0</v>
      </c>
      <c r="T62" s="100">
        <f>IF(Dane!M62&gt;0,Dane!Y62*Dane!M62*1000*HLOOKUP(Dane!W62,'Założenia - koszty'!$B$12:$H$14,2,FALSE),0)*'Założenia - koszty'!$D$17</f>
        <v>0</v>
      </c>
      <c r="U62" s="100">
        <f>Dane!K62*'Założenia - koszty'!$D$9+Dane!L62*'Założenia - koszty'!$E$9</f>
        <v>516249.99999999994</v>
      </c>
      <c r="V62" s="100">
        <f>IF(Dane!G62=1,Dane!K62*'Założenia - koszty'!$D$14,0)</f>
        <v>0</v>
      </c>
      <c r="W62" s="100">
        <f>IF(Dane!G62=1,Dane!L62*'Założenia - koszty'!$D$14,0)</f>
        <v>0</v>
      </c>
      <c r="X62" s="100">
        <f>'Założenia - koszty'!D67</f>
        <v>42008.75</v>
      </c>
      <c r="Y62" s="100">
        <f>IF(N62="n/a",0,N62*HLOOKUP(Dane!W62,'Założenia - koszty'!$D$12:$J$13,2,TRUE))</f>
        <v>0</v>
      </c>
      <c r="Z62" s="100">
        <f>IF(O62="n/a",0,O62*HLOOKUP(Dane!W62,'Założenia - koszty'!$D$12:$J$13,2,FALSE))</f>
        <v>625030</v>
      </c>
      <c r="AA62" s="100">
        <f>IF(Dane!O62&gt;0,Dane!O62*HLOOKUP(Dane!W62,'Założenia - koszty'!$B$12:$F$13,2,FALSE)*'Założenia - koszty'!$D$17*1000*'Założenia - koszty'!$D$4,0)</f>
        <v>0</v>
      </c>
      <c r="AB62" s="100">
        <f>IF(Dane!P62&gt;0,Dane!P62*HLOOKUP(Dane!W62,'Założenia - koszty'!$B$12:$F$13,2,FALSE)*'Założenia - koszty'!$D$17*1000*'Założenia - koszty'!$D$5,0)</f>
        <v>0</v>
      </c>
      <c r="AC62" s="101">
        <f t="shared" si="0"/>
        <v>81940</v>
      </c>
      <c r="AD62" s="101">
        <f t="shared" si="1"/>
        <v>1183288.75</v>
      </c>
      <c r="AE62" s="100">
        <f>IF(J62="",0,J62*'Założenia - koszty'!$C$22)+E62*1000/'Założenia - koszty'!$D$53*'Założenia - koszty'!$D$52*2</f>
        <v>784</v>
      </c>
      <c r="AF62" s="99">
        <f t="shared" si="2"/>
        <v>1266012.75</v>
      </c>
      <c r="AG62" s="99">
        <f t="shared" si="3"/>
        <v>253202.55000000002</v>
      </c>
      <c r="AH62" s="99">
        <f t="shared" si="4"/>
        <v>1519215.3</v>
      </c>
      <c r="AI62" s="99"/>
      <c r="AJ62" s="99"/>
      <c r="AK62" s="153">
        <f t="shared" si="9"/>
        <v>1519215.3</v>
      </c>
      <c r="AL62" s="3" t="b">
        <f t="shared" si="5"/>
        <v>1</v>
      </c>
    </row>
    <row r="63" spans="2:38" ht="25.5" x14ac:dyDescent="0.25">
      <c r="B63" s="120" t="str">
        <f>Dane!B63</f>
        <v>02/02/12</v>
      </c>
      <c r="C63" s="120" t="str">
        <f>Dane!C63</f>
        <v>kościerski</v>
      </c>
      <c r="D63" s="120" t="str">
        <f>Dane!D63</f>
        <v>Kościerzyna (g)</v>
      </c>
      <c r="E63" s="121">
        <f>Dane!H63</f>
        <v>2.8</v>
      </c>
      <c r="F63" s="111"/>
      <c r="G63" s="111"/>
      <c r="H63" s="111"/>
      <c r="I63" s="111"/>
      <c r="J63" s="111"/>
      <c r="K63" s="31" t="str">
        <f>IF(Dane!T63="","",Dane!T63)</f>
        <v>Zjazd z nasypu do DP 2201G</v>
      </c>
      <c r="L63" s="21" t="str">
        <f>IF(Dane!L63&gt;0,Dane!X63,"n/a")</f>
        <v>n/a</v>
      </c>
      <c r="M63" s="23">
        <f>IF(Dane!K63&gt;0,Dane!X63,"n/a")</f>
        <v>2.5</v>
      </c>
      <c r="N63" s="23" t="str">
        <f>IFERROR(IF(Dane!L63&gt;0,Koszty!L63*Dane!L63*1000,"n/a"),"n/a")</f>
        <v>n/a</v>
      </c>
      <c r="O63" s="23">
        <f>IFERROR(IF(Dane!K63&gt;0,Koszty!M63*Dane!K63*1000,"n/a"),"n/a")</f>
        <v>7000</v>
      </c>
      <c r="P63" s="100">
        <f>IF(F63="",0,HLOOKUP(B63,'Założenia - koszty'!$C$33:$K$43,11,FALSE))</f>
        <v>0</v>
      </c>
      <c r="Q63" s="100">
        <f>IF(G63="",0,IF(H63="",G63*'Założenia - koszty'!$I$30,G63*HLOOKUP(H63,'Założenia - koszty'!$B$20:$J$30,11,FALSE)))</f>
        <v>0</v>
      </c>
      <c r="R63" s="101">
        <f>IF(I63="",0,I63*'Założenia - koszty'!$D$69)</f>
        <v>0</v>
      </c>
      <c r="S63" s="100">
        <f>Dane!N63*'Założenia - koszty'!$D$48</f>
        <v>0</v>
      </c>
      <c r="T63" s="100">
        <f>IF(Dane!M63&gt;0,Dane!Y63*Dane!M63*1000*HLOOKUP(Dane!W63,'Założenia - koszty'!$B$12:$H$14,2,FALSE),0)*'Założenia - koszty'!$D$17</f>
        <v>0</v>
      </c>
      <c r="U63" s="100">
        <f>Dane!K63*'Założenia - koszty'!$D$9+Dane!L63*'Założenia - koszty'!$E$9</f>
        <v>1032499.9999999999</v>
      </c>
      <c r="V63" s="100">
        <f>IF(Dane!G63=1,Dane!K63*'Założenia - koszty'!$D$14,0)</f>
        <v>0</v>
      </c>
      <c r="W63" s="100">
        <f>IF(Dane!G63=1,Dane!L63*'Założenia - koszty'!$D$14,0)</f>
        <v>0</v>
      </c>
      <c r="X63" s="100">
        <f>'Założenia - koszty'!D67</f>
        <v>42008.75</v>
      </c>
      <c r="Y63" s="100">
        <f>IF(N63="n/a",0,N63*HLOOKUP(Dane!W63,'Założenia - koszty'!$D$12:$J$13,2,TRUE))</f>
        <v>0</v>
      </c>
      <c r="Z63" s="100">
        <f>IF(O63="n/a",0,O63*HLOOKUP(Dane!W63,'Założenia - koszty'!$D$12:$J$13,2,FALSE))</f>
        <v>1250060</v>
      </c>
      <c r="AA63" s="100">
        <f>IF(Dane!O63&gt;0,Dane!O63*HLOOKUP(Dane!W63,'Założenia - koszty'!$B$12:$F$13,2,FALSE)*'Założenia - koszty'!$D$17*1000*'Założenia - koszty'!$D$4,0)</f>
        <v>0</v>
      </c>
      <c r="AB63" s="100">
        <f>IF(Dane!P63&gt;0,Dane!P63*HLOOKUP(Dane!W63,'Założenia - koszty'!$B$12:$F$13,2,FALSE)*'Założenia - koszty'!$D$17*1000*'Założenia - koszty'!$D$5,0)</f>
        <v>0</v>
      </c>
      <c r="AC63" s="101">
        <f t="shared" si="0"/>
        <v>0</v>
      </c>
      <c r="AD63" s="101">
        <f t="shared" si="1"/>
        <v>2324568.75</v>
      </c>
      <c r="AE63" s="100">
        <f>IF(J63="",0,J63*'Założenia - koszty'!$C$22)+E63*1000/'Założenia - koszty'!$D$53*'Założenia - koszty'!$D$52*2</f>
        <v>1568</v>
      </c>
      <c r="AF63" s="99">
        <f t="shared" si="2"/>
        <v>2326136.75</v>
      </c>
      <c r="AG63" s="99">
        <f t="shared" si="3"/>
        <v>465227.35000000003</v>
      </c>
      <c r="AH63" s="99">
        <f t="shared" si="4"/>
        <v>2791364.1</v>
      </c>
      <c r="AI63" s="99"/>
      <c r="AJ63" s="99">
        <f t="shared" ref="AJ61:AJ68" si="10">AH63</f>
        <v>2791364.1</v>
      </c>
      <c r="AK63" s="153"/>
      <c r="AL63" s="3" t="b">
        <f t="shared" si="5"/>
        <v>1</v>
      </c>
    </row>
    <row r="64" spans="2:38" ht="25.5" x14ac:dyDescent="0.25">
      <c r="B64" s="120" t="str">
        <f>Dane!B64</f>
        <v>02/03/01</v>
      </c>
      <c r="C64" s="120" t="str">
        <f>Dane!C64</f>
        <v>kościerski</v>
      </c>
      <c r="D64" s="120" t="str">
        <f>Dane!D64</f>
        <v>Kościerzyna (m)</v>
      </c>
      <c r="E64" s="121">
        <f>Dane!H64</f>
        <v>0.75</v>
      </c>
      <c r="F64" s="111"/>
      <c r="G64" s="111"/>
      <c r="H64" s="111"/>
      <c r="I64" s="111"/>
      <c r="J64" s="111"/>
      <c r="K64" s="31" t="str">
        <f>IF(Dane!T64="","",Dane!T64)</f>
        <v>Wykonanie przejazdu przez DW</v>
      </c>
      <c r="L64" s="21" t="str">
        <f>IF(Dane!L64&gt;0,Dane!X64,"n/a")</f>
        <v>n/a</v>
      </c>
      <c r="M64" s="23">
        <f>IF(Dane!K64&gt;0,Dane!X64,"n/a")</f>
        <v>2.5</v>
      </c>
      <c r="N64" s="23" t="str">
        <f>IFERROR(IF(Dane!L64&gt;0,Koszty!L64*Dane!L64*1000,"n/a"),"n/a")</f>
        <v>n/a</v>
      </c>
      <c r="O64" s="23">
        <f>IFERROR(IF(Dane!K64&gt;0,Koszty!M64*Dane!K64*1000,"n/a"),"n/a")</f>
        <v>1875</v>
      </c>
      <c r="P64" s="100">
        <f>IF(F64="",0,HLOOKUP(B64,'Założenia - koszty'!$C$33:$K$43,11,FALSE))</f>
        <v>0</v>
      </c>
      <c r="Q64" s="100">
        <f>IF(G64="",0,IF(H64="",G64*'Założenia - koszty'!$I$30,G64*HLOOKUP(H64,'Założenia - koszty'!$B$20:$J$30,11,FALSE)))</f>
        <v>0</v>
      </c>
      <c r="R64" s="101">
        <f>IF(I64="",0,I64*'Założenia - koszty'!$D$69)</f>
        <v>0</v>
      </c>
      <c r="S64" s="100">
        <f>Dane!N64*'Założenia - koszty'!$D$48</f>
        <v>0</v>
      </c>
      <c r="T64" s="100">
        <f>IF(Dane!M64&gt;0,Dane!Y64*Dane!M64*1000*HLOOKUP(Dane!W64,'Założenia - koszty'!$B$12:$H$14,2,FALSE),0)*'Założenia - koszty'!$D$17</f>
        <v>0</v>
      </c>
      <c r="U64" s="100">
        <f>Dane!K64*'Założenia - koszty'!$D$9+Dane!L64*'Założenia - koszty'!$E$9</f>
        <v>276562.5</v>
      </c>
      <c r="V64" s="100">
        <f>IF(Dane!G64=1,Dane!K64*'Założenia - koszty'!$D$14,0)</f>
        <v>26250</v>
      </c>
      <c r="W64" s="100">
        <f>IF(Dane!G64=1,Dane!L64*'Założenia - koszty'!$D$14,0)</f>
        <v>0</v>
      </c>
      <c r="X64" s="100">
        <f>'Założenia - koszty'!D47</f>
        <v>5000</v>
      </c>
      <c r="Y64" s="100">
        <f>IF(N64="n/a",0,N64*HLOOKUP(Dane!W64,'Założenia - koszty'!$D$12:$J$13,2,TRUE))</f>
        <v>0</v>
      </c>
      <c r="Z64" s="100">
        <f>IF(O64="n/a",0,O64*HLOOKUP(Dane!W64,'Założenia - koszty'!$D$12:$J$13,2,FALSE))</f>
        <v>334837.5</v>
      </c>
      <c r="AA64" s="100">
        <f>IF(Dane!O64&gt;0,Dane!O64*HLOOKUP(Dane!W64,'Założenia - koszty'!$B$12:$F$13,2,FALSE)*'Założenia - koszty'!$D$17*1000*'Założenia - koszty'!$D$4,0)</f>
        <v>0</v>
      </c>
      <c r="AB64" s="100">
        <f>IF(Dane!P64&gt;0,Dane!P64*HLOOKUP(Dane!W64,'Założenia - koszty'!$B$12:$F$13,2,FALSE)*'Założenia - koszty'!$D$17*1000*'Założenia - koszty'!$D$5,0)</f>
        <v>0</v>
      </c>
      <c r="AC64" s="101">
        <f t="shared" si="0"/>
        <v>0</v>
      </c>
      <c r="AD64" s="101">
        <f t="shared" si="1"/>
        <v>642650</v>
      </c>
      <c r="AE64" s="100">
        <f>IF(J64="",0,J64*'Założenia - koszty'!$C$22)+E64*1000/'Założenia - koszty'!$D$53*'Założenia - koszty'!$D$52*2</f>
        <v>420</v>
      </c>
      <c r="AF64" s="99">
        <f t="shared" si="2"/>
        <v>643070</v>
      </c>
      <c r="AG64" s="99">
        <f t="shared" si="3"/>
        <v>128614</v>
      </c>
      <c r="AH64" s="99">
        <f t="shared" si="4"/>
        <v>771684</v>
      </c>
      <c r="AI64" s="99"/>
      <c r="AJ64" s="99">
        <f t="shared" si="10"/>
        <v>771684</v>
      </c>
      <c r="AK64" s="153"/>
      <c r="AL64" s="3" t="b">
        <f t="shared" si="5"/>
        <v>1</v>
      </c>
    </row>
    <row r="65" spans="2:38" x14ac:dyDescent="0.25">
      <c r="B65" s="120" t="str">
        <f>Dane!B65</f>
        <v>02/03/02</v>
      </c>
      <c r="C65" s="120" t="str">
        <f>Dane!C65</f>
        <v>kościerski</v>
      </c>
      <c r="D65" s="120" t="str">
        <f>Dane!D65</f>
        <v>Kościerzyna (m)</v>
      </c>
      <c r="E65" s="121">
        <f>Dane!H65</f>
        <v>0.65</v>
      </c>
      <c r="F65" s="111"/>
      <c r="G65" s="111"/>
      <c r="H65" s="111"/>
      <c r="I65" s="111"/>
      <c r="J65" s="111"/>
      <c r="K65" s="31" t="str">
        <f>IF(Dane!T65="","",Dane!T65)</f>
        <v/>
      </c>
      <c r="L65" s="21" t="str">
        <f>IF(Dane!L65&gt;0,Dane!X65,"n/a")</f>
        <v>n/a</v>
      </c>
      <c r="M65" s="23" t="str">
        <f>IF(Dane!K65&gt;0,Dane!X65,"n/a")</f>
        <v>n/a</v>
      </c>
      <c r="N65" s="23" t="str">
        <f>IFERROR(IF(Dane!L65&gt;0,Koszty!L65*Dane!L65*1000,"n/a"),"n/a")</f>
        <v>n/a</v>
      </c>
      <c r="O65" s="23" t="str">
        <f>IFERROR(IF(Dane!K65&gt;0,Koszty!M65*Dane!K65*1000,"n/a"),"n/a")</f>
        <v>n/a</v>
      </c>
      <c r="P65" s="100">
        <f>IF(F65="",0,HLOOKUP(B65,'Założenia - koszty'!$C$33:$K$43,11,FALSE))</f>
        <v>0</v>
      </c>
      <c r="Q65" s="100">
        <f>IF(G65="",0,IF(H65="",G65*'Założenia - koszty'!$I$30,G65*HLOOKUP(H65,'Założenia - koszty'!$B$20:$J$30,11,FALSE)))</f>
        <v>0</v>
      </c>
      <c r="R65" s="101">
        <f>IF(I65="",0,I65*'Założenia - koszty'!$D$69)</f>
        <v>0</v>
      </c>
      <c r="S65" s="100">
        <f>Dane!N65*'Założenia - koszty'!$D$48</f>
        <v>0</v>
      </c>
      <c r="T65" s="100">
        <f>IF(Dane!M65&gt;0,Dane!Y65*Dane!M65*1000*HLOOKUP(Dane!W65,'Założenia - koszty'!$B$12:$H$14,2,FALSE),0)*'Założenia - koszty'!$D$17</f>
        <v>0</v>
      </c>
      <c r="U65" s="100">
        <f>Dane!K65*'Założenia - koszty'!$D$9+Dane!L65*'Założenia - koszty'!$E$9</f>
        <v>0</v>
      </c>
      <c r="V65" s="100">
        <f>IF(Dane!G65=1,Dane!K65*'Założenia - koszty'!$D$14,0)</f>
        <v>0</v>
      </c>
      <c r="W65" s="100">
        <f>IF(Dane!G65=1,Dane!L65*'Założenia - koszty'!$D$14,0)</f>
        <v>0</v>
      </c>
      <c r="X65" s="100"/>
      <c r="Y65" s="100">
        <f>IF(N65="n/a",0,N65*HLOOKUP(Dane!W65,'Założenia - koszty'!$D$12:$J$13,2,TRUE))</f>
        <v>0</v>
      </c>
      <c r="Z65" s="100">
        <f>IF(O65="n/a",0,O65*HLOOKUP(Dane!W65,'Założenia - koszty'!$D$12:$J$13,2,FALSE))</f>
        <v>0</v>
      </c>
      <c r="AA65" s="100">
        <f>IF(Dane!O65&gt;0,Dane!O65*HLOOKUP(Dane!W65,'Założenia - koszty'!$B$12:$F$13,2,FALSE)*'Założenia - koszty'!$D$17*1000*'Założenia - koszty'!$D$4,0)</f>
        <v>0</v>
      </c>
      <c r="AB65" s="100">
        <f>IF(Dane!P65&gt;0,Dane!P65*HLOOKUP(Dane!W65,'Założenia - koszty'!$B$12:$F$13,2,FALSE)*'Założenia - koszty'!$D$17*1000*'Założenia - koszty'!$D$5,0)</f>
        <v>0</v>
      </c>
      <c r="AC65" s="101">
        <f t="shared" si="0"/>
        <v>0</v>
      </c>
      <c r="AD65" s="101">
        <f t="shared" si="1"/>
        <v>0</v>
      </c>
      <c r="AE65" s="100">
        <f>IF(J65="",0,J65*'Założenia - koszty'!$C$22)+E65*1000/'Założenia - koszty'!$D$53*'Założenia - koszty'!$D$52*2</f>
        <v>364</v>
      </c>
      <c r="AF65" s="99">
        <f t="shared" si="2"/>
        <v>364</v>
      </c>
      <c r="AG65" s="99">
        <f t="shared" si="3"/>
        <v>72.8</v>
      </c>
      <c r="AH65" s="99">
        <f t="shared" si="4"/>
        <v>436.8</v>
      </c>
      <c r="AI65" s="99"/>
      <c r="AJ65" s="99">
        <f t="shared" si="10"/>
        <v>436.8</v>
      </c>
      <c r="AK65" s="153"/>
      <c r="AL65" s="3" t="b">
        <f t="shared" si="5"/>
        <v>1</v>
      </c>
    </row>
    <row r="66" spans="2:38" x14ac:dyDescent="0.25">
      <c r="B66" s="120" t="str">
        <f>Dane!B66</f>
        <v>02/03/03</v>
      </c>
      <c r="C66" s="120" t="str">
        <f>Dane!C66</f>
        <v>kościerski</v>
      </c>
      <c r="D66" s="120" t="str">
        <f>Dane!D66</f>
        <v>Kościerzyna (m)</v>
      </c>
      <c r="E66" s="121">
        <f>Dane!H66</f>
        <v>0.85</v>
      </c>
      <c r="F66" s="111"/>
      <c r="G66" s="111"/>
      <c r="H66" s="111"/>
      <c r="I66" s="111"/>
      <c r="J66" s="111"/>
      <c r="K66" s="31" t="str">
        <f>IF(Dane!T66="","",Dane!T66)</f>
        <v/>
      </c>
      <c r="L66" s="21" t="str">
        <f>IF(Dane!L66&gt;0,Dane!X66,"n/a")</f>
        <v>n/a</v>
      </c>
      <c r="M66" s="23">
        <f>IF(Dane!K66&gt;0,Dane!X66,"n/a")</f>
        <v>2.5</v>
      </c>
      <c r="N66" s="23" t="str">
        <f>IFERROR(IF(Dane!L66&gt;0,Koszty!L66*Dane!L66*1000,"n/a"),"n/a")</f>
        <v>n/a</v>
      </c>
      <c r="O66" s="23">
        <f>IFERROR(IF(Dane!K66&gt;0,Koszty!M66*Dane!K66*1000,"n/a"),"n/a")</f>
        <v>2125</v>
      </c>
      <c r="P66" s="100">
        <f>IF(F66="",0,HLOOKUP(B66,'Założenia - koszty'!$C$33:$K$43,11,FALSE))</f>
        <v>0</v>
      </c>
      <c r="Q66" s="100">
        <f>IF(G66="",0,IF(H66="",G66*'Założenia - koszty'!$I$30,G66*HLOOKUP(H66,'Założenia - koszty'!$B$20:$J$30,11,FALSE)))</f>
        <v>0</v>
      </c>
      <c r="R66" s="101">
        <f>IF(I66="",0,I66*'Założenia - koszty'!$D$69)</f>
        <v>0</v>
      </c>
      <c r="S66" s="100">
        <f>Dane!N66*'Założenia - koszty'!$D$48</f>
        <v>0</v>
      </c>
      <c r="T66" s="100">
        <f>IF(Dane!M66&gt;0,Dane!Y66*Dane!M66*1000*HLOOKUP(Dane!W66,'Założenia - koszty'!$B$12:$H$14,2,FALSE),0)*'Założenia - koszty'!$D$17</f>
        <v>0</v>
      </c>
      <c r="U66" s="100">
        <f>Dane!K66*'Założenia - koszty'!$D$9+Dane!L66*'Założenia - koszty'!$E$9</f>
        <v>313437.5</v>
      </c>
      <c r="V66" s="100">
        <f>IF(Dane!G66=1,Dane!K66*'Założenia - koszty'!$D$14,0)</f>
        <v>29750</v>
      </c>
      <c r="W66" s="100">
        <f>IF(Dane!G66=1,Dane!L66*'Założenia - koszty'!$D$14,0)</f>
        <v>0</v>
      </c>
      <c r="X66" s="100"/>
      <c r="Y66" s="100">
        <f>IF(N66="n/a",0,N66*HLOOKUP(Dane!W66,'Założenia - koszty'!$D$12:$J$13,2,TRUE))</f>
        <v>0</v>
      </c>
      <c r="Z66" s="100">
        <f>IF(O66="n/a",0,O66*HLOOKUP(Dane!W66,'Założenia - koszty'!$D$12:$J$13,2,FALSE))</f>
        <v>379482.5</v>
      </c>
      <c r="AA66" s="100">
        <f>IF(Dane!O66&gt;0,Dane!O66*HLOOKUP(Dane!W66,'Założenia - koszty'!$B$12:$F$13,2,FALSE)*'Założenia - koszty'!$D$17*1000*'Założenia - koszty'!$D$4,0)</f>
        <v>0</v>
      </c>
      <c r="AB66" s="100">
        <f>IF(Dane!P66&gt;0,Dane!P66*HLOOKUP(Dane!W66,'Założenia - koszty'!$B$12:$F$13,2,FALSE)*'Założenia - koszty'!$D$17*1000*'Założenia - koszty'!$D$5,0)</f>
        <v>0</v>
      </c>
      <c r="AC66" s="101">
        <f t="shared" si="0"/>
        <v>0</v>
      </c>
      <c r="AD66" s="101">
        <f t="shared" si="1"/>
        <v>722670</v>
      </c>
      <c r="AE66" s="100">
        <f>IF(J66="",0,J66*'Założenia - koszty'!$C$22)+E66*1000/'Założenia - koszty'!$D$53*'Założenia - koszty'!$D$52*2</f>
        <v>476</v>
      </c>
      <c r="AF66" s="99">
        <f t="shared" si="2"/>
        <v>723146</v>
      </c>
      <c r="AG66" s="99">
        <f t="shared" si="3"/>
        <v>144629.20000000001</v>
      </c>
      <c r="AH66" s="99">
        <f t="shared" si="4"/>
        <v>867775.2</v>
      </c>
      <c r="AI66" s="99"/>
      <c r="AJ66" s="99">
        <f t="shared" si="10"/>
        <v>867775.2</v>
      </c>
      <c r="AK66" s="153"/>
      <c r="AL66" s="3" t="b">
        <f t="shared" si="5"/>
        <v>1</v>
      </c>
    </row>
    <row r="67" spans="2:38" x14ac:dyDescent="0.25">
      <c r="B67" s="120" t="str">
        <f>Dane!B67</f>
        <v>02/03/04</v>
      </c>
      <c r="C67" s="120" t="str">
        <f>Dane!C67</f>
        <v>kościerski</v>
      </c>
      <c r="D67" s="120" t="str">
        <f>Dane!D67</f>
        <v>Kościerzyna (m)</v>
      </c>
      <c r="E67" s="121">
        <f>Dane!H67</f>
        <v>3</v>
      </c>
      <c r="F67" s="111"/>
      <c r="G67" s="111">
        <v>1</v>
      </c>
      <c r="H67" s="111"/>
      <c r="I67" s="111"/>
      <c r="J67" s="111"/>
      <c r="K67" s="31" t="str">
        <f>IF(Dane!T67="","",Dane!T67)</f>
        <v/>
      </c>
      <c r="L67" s="21" t="str">
        <f>IF(Dane!L67&gt;0,Dane!X67,"n/a")</f>
        <v>n/a</v>
      </c>
      <c r="M67" s="23">
        <f>IF(Dane!K67&gt;0,Dane!X67,"n/a")</f>
        <v>2.5</v>
      </c>
      <c r="N67" s="23" t="str">
        <f>IFERROR(IF(Dane!L67&gt;0,Koszty!L67*Dane!L67*1000,"n/a"),"n/a")</f>
        <v>n/a</v>
      </c>
      <c r="O67" s="23">
        <f>IFERROR(IF(Dane!K67&gt;0,Koszty!M67*Dane!K67*1000,"n/a"),"n/a")</f>
        <v>7500</v>
      </c>
      <c r="P67" s="100">
        <f>IF(F67="",0,HLOOKUP(B67,'Założenia - koszty'!$C$33:$K$43,11,FALSE))</f>
        <v>0</v>
      </c>
      <c r="Q67" s="100">
        <f>IF(G67="",0,IF(H67="",G67*'Założenia - koszty'!$I$30,G67*HLOOKUP(H67,'Założenia - koszty'!$B$20:$J$30,11,FALSE)))</f>
        <v>81940</v>
      </c>
      <c r="R67" s="101">
        <f>IF(I67="",0,I67*'Założenia - koszty'!$D$69)</f>
        <v>0</v>
      </c>
      <c r="S67" s="100">
        <f>Dane!N67*'Założenia - koszty'!$D$48</f>
        <v>0</v>
      </c>
      <c r="T67" s="100">
        <f>IF(Dane!M67&gt;0,Dane!Y67*Dane!M67*1000*HLOOKUP(Dane!W67,'Założenia - koszty'!$B$12:$H$14,2,FALSE),0)*'Założenia - koszty'!$D$17</f>
        <v>0</v>
      </c>
      <c r="U67" s="100">
        <f>Dane!K67*'Założenia - koszty'!$D$9+Dane!L67*'Założenia - koszty'!$E$9</f>
        <v>1106250</v>
      </c>
      <c r="V67" s="100">
        <f>IF(Dane!G67=1,Dane!K67*'Założenia - koszty'!$D$14,0)</f>
        <v>105000</v>
      </c>
      <c r="W67" s="100">
        <f>IF(Dane!G67=1,Dane!L67*'Założenia - koszty'!$D$14,0)</f>
        <v>0</v>
      </c>
      <c r="X67" s="100"/>
      <c r="Y67" s="100">
        <f>IF(N67="n/a",0,N67*HLOOKUP(Dane!W67,'Założenia - koszty'!$D$12:$J$13,2,TRUE))</f>
        <v>0</v>
      </c>
      <c r="Z67" s="100">
        <f>IF(O67="n/a",0,O67*HLOOKUP(Dane!W67,'Założenia - koszty'!$D$12:$J$13,2,FALSE))</f>
        <v>1339350</v>
      </c>
      <c r="AA67" s="100">
        <f>IF(Dane!O67&gt;0,Dane!O67*HLOOKUP(Dane!W67,'Założenia - koszty'!$B$12:$F$13,2,FALSE)*'Założenia - koszty'!$D$17*1000*'Założenia - koszty'!$D$4,0)</f>
        <v>0</v>
      </c>
      <c r="AB67" s="100">
        <f>IF(Dane!P67&gt;0,Dane!P67*HLOOKUP(Dane!W67,'Założenia - koszty'!$B$12:$F$13,2,FALSE)*'Założenia - koszty'!$D$17*1000*'Założenia - koszty'!$D$5,0)</f>
        <v>0</v>
      </c>
      <c r="AC67" s="101">
        <f t="shared" si="0"/>
        <v>81940</v>
      </c>
      <c r="AD67" s="101">
        <f t="shared" si="1"/>
        <v>2550600</v>
      </c>
      <c r="AE67" s="100">
        <f>IF(J67="",0,J67*'Założenia - koszty'!$C$22)+E67*1000/'Założenia - koszty'!$D$53*'Założenia - koszty'!$D$52*2</f>
        <v>1680</v>
      </c>
      <c r="AF67" s="99">
        <f t="shared" si="2"/>
        <v>2634220</v>
      </c>
      <c r="AG67" s="99">
        <f t="shared" si="3"/>
        <v>526844</v>
      </c>
      <c r="AH67" s="99">
        <f t="shared" si="4"/>
        <v>3161064</v>
      </c>
      <c r="AI67" s="99"/>
      <c r="AJ67" s="99">
        <f t="shared" si="10"/>
        <v>3161064</v>
      </c>
      <c r="AK67" s="153"/>
      <c r="AL67" s="3" t="b">
        <f t="shared" si="5"/>
        <v>1</v>
      </c>
    </row>
    <row r="68" spans="2:38" x14ac:dyDescent="0.25">
      <c r="B68" s="120" t="str">
        <f>Dane!B68</f>
        <v>02/03/05</v>
      </c>
      <c r="C68" s="120" t="str">
        <f>Dane!C68</f>
        <v>kościerski</v>
      </c>
      <c r="D68" s="120" t="str">
        <f>Dane!D68</f>
        <v>Kościerzyna (m)</v>
      </c>
      <c r="E68" s="121">
        <f>Dane!H68</f>
        <v>2.1</v>
      </c>
      <c r="F68" s="111"/>
      <c r="G68" s="111"/>
      <c r="H68" s="111"/>
      <c r="I68" s="111"/>
      <c r="J68" s="111"/>
      <c r="K68" s="31" t="str">
        <f>IF(Dane!T68="","",Dane!T68)</f>
        <v/>
      </c>
      <c r="L68" s="21" t="str">
        <f>IF(Dane!L68&gt;0,Dane!X68,"n/a")</f>
        <v>n/a</v>
      </c>
      <c r="M68" s="23">
        <f>IF(Dane!K68&gt;0,Dane!X68,"n/a")</f>
        <v>2.5</v>
      </c>
      <c r="N68" s="23" t="str">
        <f>IFERROR(IF(Dane!L68&gt;0,Koszty!L68*Dane!L68*1000,"n/a"),"n/a")</f>
        <v>n/a</v>
      </c>
      <c r="O68" s="23">
        <f>IFERROR(IF(Dane!K68&gt;0,Koszty!M68*Dane!K68*1000,"n/a"),"n/a")</f>
        <v>5250</v>
      </c>
      <c r="P68" s="100">
        <f>IF(F68="",0,HLOOKUP(B68,'Założenia - koszty'!$C$33:$K$43,11,FALSE))</f>
        <v>0</v>
      </c>
      <c r="Q68" s="100">
        <f>IF(G68="",0,IF(H68="",G68*'Założenia - koszty'!$I$30,G68*HLOOKUP(H68,'Założenia - koszty'!$B$20:$J$30,11,FALSE)))</f>
        <v>0</v>
      </c>
      <c r="R68" s="101">
        <f>IF(I68="",0,I68*'Założenia - koszty'!$D$69)</f>
        <v>0</v>
      </c>
      <c r="S68" s="100">
        <f>Dane!N68*'Założenia - koszty'!$D$48</f>
        <v>0</v>
      </c>
      <c r="T68" s="100">
        <f>IF(Dane!M68&gt;0,Dane!Y68*Dane!M68*1000*HLOOKUP(Dane!W68,'Założenia - koszty'!$B$12:$H$14,2,FALSE),0)*'Założenia - koszty'!$D$17</f>
        <v>0</v>
      </c>
      <c r="U68" s="100">
        <f>Dane!K68*'Założenia - koszty'!$D$9+Dane!L68*'Założenia - koszty'!$E$9</f>
        <v>774375</v>
      </c>
      <c r="V68" s="100">
        <f>IF(Dane!G68=1,Dane!K68*'Założenia - koszty'!$D$14,0)</f>
        <v>73500</v>
      </c>
      <c r="W68" s="100">
        <f>IF(Dane!G68=1,Dane!L68*'Założenia - koszty'!$D$14,0)</f>
        <v>0</v>
      </c>
      <c r="X68" s="100"/>
      <c r="Y68" s="100">
        <f>IF(N68="n/a",0,N68*HLOOKUP(Dane!W68,'Założenia - koszty'!$D$12:$J$13,2,TRUE))</f>
        <v>0</v>
      </c>
      <c r="Z68" s="100">
        <f>IF(O68="n/a",0,O68*HLOOKUP(Dane!W68,'Założenia - koszty'!$D$12:$J$13,2,FALSE))</f>
        <v>937545.00000000012</v>
      </c>
      <c r="AA68" s="100">
        <f>IF(Dane!O68&gt;0,Dane!O68*HLOOKUP(Dane!W68,'Założenia - koszty'!$B$12:$F$13,2,FALSE)*'Założenia - koszty'!$D$17*1000*'Założenia - koszty'!$D$4,0)</f>
        <v>0</v>
      </c>
      <c r="AB68" s="100">
        <f>IF(Dane!P68&gt;0,Dane!P68*HLOOKUP(Dane!W68,'Założenia - koszty'!$B$12:$F$13,2,FALSE)*'Założenia - koszty'!$D$17*1000*'Założenia - koszty'!$D$5,0)</f>
        <v>0</v>
      </c>
      <c r="AC68" s="101">
        <f t="shared" ref="AC68:AC131" si="11">P68+Q68+R68</f>
        <v>0</v>
      </c>
      <c r="AD68" s="101">
        <f t="shared" ref="AD68:AD131" si="12">X68+V68+W68+U68+Y68+Z68+AA68+AB68+T68+S68</f>
        <v>1785420</v>
      </c>
      <c r="AE68" s="100">
        <f>IF(J68="",0,J68*'Założenia - koszty'!$C$22)+E68*1000/'Założenia - koszty'!$D$53*'Założenia - koszty'!$D$52*2</f>
        <v>1176</v>
      </c>
      <c r="AF68" s="99">
        <f t="shared" ref="AF68:AF132" si="13">SUM(AC68:AE68)</f>
        <v>1786596</v>
      </c>
      <c r="AG68" s="99">
        <f t="shared" ref="AG68:AG132" si="14">AF68*0.2</f>
        <v>357319.2</v>
      </c>
      <c r="AH68" s="99">
        <f t="shared" ref="AH68:AH132" si="15">AF68+AG68</f>
        <v>2143915.2000000002</v>
      </c>
      <c r="AI68" s="99"/>
      <c r="AJ68" s="99">
        <f t="shared" si="10"/>
        <v>2143915.2000000002</v>
      </c>
      <c r="AK68" s="153"/>
      <c r="AL68" s="3" t="b">
        <f t="shared" ref="AL68:AL131" si="16">SUM(AI68:AK68)=AH68</f>
        <v>1</v>
      </c>
    </row>
    <row r="69" spans="2:38" ht="25.5" x14ac:dyDescent="0.25">
      <c r="B69" s="120" t="str">
        <f>Dane!B69</f>
        <v>02/04/01</v>
      </c>
      <c r="C69" s="120" t="str">
        <f>Dane!C69</f>
        <v>kościerski</v>
      </c>
      <c r="D69" s="120" t="str">
        <f>Dane!D69</f>
        <v>Nowa Karczma</v>
      </c>
      <c r="E69" s="121">
        <f>Dane!H69</f>
        <v>6.15</v>
      </c>
      <c r="F69" s="111"/>
      <c r="G69" s="111">
        <v>2</v>
      </c>
      <c r="H69" s="111"/>
      <c r="I69" s="111"/>
      <c r="J69" s="111">
        <v>1</v>
      </c>
      <c r="K69" s="31" t="str">
        <f>IF(Dane!T69="","",Dane!T69)</f>
        <v>wjazd i zjazd z nasypu</v>
      </c>
      <c r="L69" s="21" t="str">
        <f>IF(Dane!L69&gt;0,Dane!X69,"n/a")</f>
        <v>n/a</v>
      </c>
      <c r="M69" s="23">
        <f>IF(Dane!K69&gt;0,Dane!X69,"n/a")</f>
        <v>2.5</v>
      </c>
      <c r="N69" s="23" t="str">
        <f>IFERROR(IF(Dane!L69&gt;0,Koszty!L69*Dane!L69*1000,"n/a"),"n/a")</f>
        <v>n/a</v>
      </c>
      <c r="O69" s="23">
        <f>IFERROR(IF(Dane!K69&gt;0,Koszty!M69*Dane!K69*1000,"n/a"),"n/a")</f>
        <v>15375</v>
      </c>
      <c r="P69" s="100">
        <f>IF(F69="",0,HLOOKUP(B69,'Założenia - koszty'!$C$33:$K$43,11,FALSE))</f>
        <v>0</v>
      </c>
      <c r="Q69" s="100">
        <f>IF(G69="",0,IF(H69="",G69*'Założenia - koszty'!$I$30,G69*HLOOKUP(H69,'Założenia - koszty'!$B$20:$J$30,11,FALSE)))</f>
        <v>163880</v>
      </c>
      <c r="R69" s="101">
        <f>IF(I69="",0,I69*'Założenia - koszty'!$D$69)</f>
        <v>0</v>
      </c>
      <c r="S69" s="100">
        <f>Dane!N69*'Założenia - koszty'!$D$48</f>
        <v>0</v>
      </c>
      <c r="T69" s="100">
        <f>IF(Dane!M69&gt;0,Dane!Y69*Dane!M69*1000*HLOOKUP(Dane!W69,'Założenia - koszty'!$B$12:$H$14,2,FALSE),0)*'Założenia - koszty'!$D$17</f>
        <v>0</v>
      </c>
      <c r="U69" s="100">
        <f>Dane!K69*'Założenia - koszty'!$D$9+Dane!L69*'Założenia - koszty'!$E$9</f>
        <v>2267812.5</v>
      </c>
      <c r="V69" s="100">
        <f>IF(Dane!G69=1,Dane!K69*'Założenia - koszty'!$D$14,0)</f>
        <v>0</v>
      </c>
      <c r="W69" s="100">
        <f>IF(Dane!G69=1,Dane!L69*'Założenia - koszty'!$D$14,0)</f>
        <v>0</v>
      </c>
      <c r="X69" s="100">
        <f>'Założenia - koszty'!D67*2</f>
        <v>84017.5</v>
      </c>
      <c r="Y69" s="100">
        <f>IF(N69="n/a",0,N69*HLOOKUP(Dane!W69,'Założenia - koszty'!$D$12:$J$13,2,TRUE))</f>
        <v>0</v>
      </c>
      <c r="Z69" s="100">
        <f>IF(O69="n/a",0,O69*HLOOKUP(Dane!W69,'Założenia - koszty'!$D$12:$J$13,2,FALSE))</f>
        <v>2745667.5</v>
      </c>
      <c r="AA69" s="100">
        <f>IF(Dane!O69&gt;0,Dane!O69*HLOOKUP(Dane!W69,'Założenia - koszty'!$B$12:$F$13,2,FALSE)*'Założenia - koszty'!$D$17*1000*'Założenia - koszty'!$D$4,0)</f>
        <v>0</v>
      </c>
      <c r="AB69" s="100">
        <f>IF(Dane!P69&gt;0,Dane!P69*HLOOKUP(Dane!W69,'Założenia - koszty'!$B$12:$F$13,2,FALSE)*'Założenia - koszty'!$D$17*1000*'Założenia - koszty'!$D$5,0)</f>
        <v>0</v>
      </c>
      <c r="AC69" s="101">
        <f t="shared" si="11"/>
        <v>163880</v>
      </c>
      <c r="AD69" s="101">
        <f t="shared" si="12"/>
        <v>5097497.5</v>
      </c>
      <c r="AE69" s="100">
        <f>IF(J69="",0,J69*'Założenia - koszty'!$C$22)+E69*1000/'Założenia - koszty'!$D$53*'Założenia - koszty'!$D$52*2</f>
        <v>13244</v>
      </c>
      <c r="AF69" s="99">
        <f t="shared" si="13"/>
        <v>5274621.5</v>
      </c>
      <c r="AG69" s="99">
        <f t="shared" si="14"/>
        <v>1054924.3</v>
      </c>
      <c r="AH69" s="99">
        <f t="shared" si="15"/>
        <v>6329545.7999999998</v>
      </c>
      <c r="AI69" s="99"/>
      <c r="AJ69" s="99">
        <f t="shared" ref="AJ69:AJ75" si="17">AH69</f>
        <v>6329545.7999999998</v>
      </c>
      <c r="AK69" s="153"/>
      <c r="AL69" s="3" t="b">
        <f t="shared" si="16"/>
        <v>1</v>
      </c>
    </row>
    <row r="70" spans="2:38" x14ac:dyDescent="0.25">
      <c r="B70" s="120" t="str">
        <f>Dane!B70</f>
        <v>02/05/01</v>
      </c>
      <c r="C70" s="120" t="str">
        <f>Dane!C70</f>
        <v>kościerski</v>
      </c>
      <c r="D70" s="120" t="str">
        <f>Dane!D70</f>
        <v>Liniewo</v>
      </c>
      <c r="E70" s="121">
        <f>Dane!H70</f>
        <v>1.5</v>
      </c>
      <c r="F70" s="111"/>
      <c r="G70" s="111"/>
      <c r="H70" s="111"/>
      <c r="I70" s="111"/>
      <c r="J70" s="111">
        <v>1</v>
      </c>
      <c r="K70" s="31" t="str">
        <f>IF(Dane!T70="","",Dane!T70)</f>
        <v/>
      </c>
      <c r="L70" s="21" t="str">
        <f>IF(Dane!L70&gt;0,Dane!X70,"n/a")</f>
        <v>n/a</v>
      </c>
      <c r="M70" s="23">
        <f>IF(Dane!K70&gt;0,Dane!X70,"n/a")</f>
        <v>2.5</v>
      </c>
      <c r="N70" s="23" t="str">
        <f>IFERROR(IF(Dane!L70&gt;0,Koszty!L70*Dane!L70*1000,"n/a"),"n/a")</f>
        <v>n/a</v>
      </c>
      <c r="O70" s="23">
        <f>IFERROR(IF(Dane!K70&gt;0,Koszty!M70*Dane!K70*1000,"n/a"),"n/a")</f>
        <v>3750</v>
      </c>
      <c r="P70" s="100">
        <f>IF(F70="",0,HLOOKUP(B70,'Założenia - koszty'!$C$33:$K$43,11,FALSE))</f>
        <v>0</v>
      </c>
      <c r="Q70" s="100">
        <f>IF(G70="",0,IF(H70="",G70*'Założenia - koszty'!$I$30,G70*HLOOKUP(H70,'Założenia - koszty'!$B$20:$J$30,11,FALSE)))</f>
        <v>0</v>
      </c>
      <c r="R70" s="101">
        <f>IF(I70="",0,I70*'Założenia - koszty'!$D$69)</f>
        <v>0</v>
      </c>
      <c r="S70" s="100">
        <f>Dane!N70*'Założenia - koszty'!$D$48</f>
        <v>0</v>
      </c>
      <c r="T70" s="100">
        <f>IF(Dane!M70&gt;0,Dane!Y70*Dane!M70*1000*HLOOKUP(Dane!W70,'Założenia - koszty'!$B$12:$H$14,2,FALSE),0)*'Założenia - koszty'!$D$17</f>
        <v>0</v>
      </c>
      <c r="U70" s="100">
        <f>Dane!K70*'Założenia - koszty'!$D$9+Dane!L70*'Założenia - koszty'!$E$9</f>
        <v>553125</v>
      </c>
      <c r="V70" s="100">
        <f>IF(Dane!G70=1,Dane!K70*'Założenia - koszty'!$D$14,0)</f>
        <v>0</v>
      </c>
      <c r="W70" s="100">
        <f>IF(Dane!G70=1,Dane!L70*'Założenia - koszty'!$D$14,0)</f>
        <v>0</v>
      </c>
      <c r="X70" s="100"/>
      <c r="Y70" s="100">
        <f>IF(N70="n/a",0,N70*HLOOKUP(Dane!W70,'Założenia - koszty'!$D$12:$J$13,2,TRUE))</f>
        <v>0</v>
      </c>
      <c r="Z70" s="100">
        <f>IF(O70="n/a",0,O70*HLOOKUP(Dane!W70,'Założenia - koszty'!$D$12:$J$13,2,FALSE))</f>
        <v>669675</v>
      </c>
      <c r="AA70" s="100">
        <f>IF(Dane!O70&gt;0,Dane!O70*HLOOKUP(Dane!W70,'Założenia - koszty'!$B$12:$F$13,2,FALSE)*'Założenia - koszty'!$D$17*1000*'Założenia - koszty'!$D$4,0)</f>
        <v>0</v>
      </c>
      <c r="AB70" s="100">
        <f>IF(Dane!P70&gt;0,Dane!P70*HLOOKUP(Dane!W70,'Założenia - koszty'!$B$12:$F$13,2,FALSE)*'Założenia - koszty'!$D$17*1000*'Założenia - koszty'!$D$5,0)</f>
        <v>0</v>
      </c>
      <c r="AC70" s="101">
        <f t="shared" si="11"/>
        <v>0</v>
      </c>
      <c r="AD70" s="101">
        <f t="shared" si="12"/>
        <v>1222800</v>
      </c>
      <c r="AE70" s="100">
        <f>IF(J70="",0,J70*'Założenia - koszty'!$C$22)+E70*1000/'Założenia - koszty'!$D$53*'Założenia - koszty'!$D$52*2</f>
        <v>10640</v>
      </c>
      <c r="AF70" s="99">
        <f t="shared" si="13"/>
        <v>1233440</v>
      </c>
      <c r="AG70" s="99">
        <f t="shared" si="14"/>
        <v>246688</v>
      </c>
      <c r="AH70" s="99">
        <f t="shared" si="15"/>
        <v>1480128</v>
      </c>
      <c r="AI70" s="99"/>
      <c r="AJ70" s="99">
        <f t="shared" si="17"/>
        <v>1480128</v>
      </c>
      <c r="AK70" s="153"/>
      <c r="AL70" s="3" t="b">
        <f t="shared" si="16"/>
        <v>1</v>
      </c>
    </row>
    <row r="71" spans="2:38" x14ac:dyDescent="0.25">
      <c r="B71" s="120" t="str">
        <f>Dane!B71</f>
        <v>02/05/02</v>
      </c>
      <c r="C71" s="120" t="str">
        <f>Dane!C71</f>
        <v>kościerski</v>
      </c>
      <c r="D71" s="120" t="str">
        <f>Dane!D71</f>
        <v>Liniewo</v>
      </c>
      <c r="E71" s="121">
        <f>Dane!H71</f>
        <v>2</v>
      </c>
      <c r="F71" s="111"/>
      <c r="G71" s="111">
        <v>1</v>
      </c>
      <c r="H71" s="111"/>
      <c r="I71" s="111"/>
      <c r="J71" s="111"/>
      <c r="K71" s="31" t="str">
        <f>IF(Dane!T71="","",Dane!T71)</f>
        <v>prezjazd rowerowy</v>
      </c>
      <c r="L71" s="21" t="str">
        <f>IF(Dane!L71&gt;0,Dane!X71,"n/a")</f>
        <v>n/a</v>
      </c>
      <c r="M71" s="23" t="str">
        <f>IF(Dane!K71&gt;0,Dane!X71,"n/a")</f>
        <v>n/a</v>
      </c>
      <c r="N71" s="23" t="str">
        <f>IFERROR(IF(Dane!L71&gt;0,Koszty!L71*Dane!L71*1000,"n/a"),"n/a")</f>
        <v>n/a</v>
      </c>
      <c r="O71" s="23" t="str">
        <f>IFERROR(IF(Dane!K71&gt;0,Koszty!M71*Dane!K71*1000,"n/a"),"n/a")</f>
        <v>n/a</v>
      </c>
      <c r="P71" s="100">
        <f>IF(F71="",0,HLOOKUP(B71,'Założenia - koszty'!$C$33:$K$43,11,FALSE))</f>
        <v>0</v>
      </c>
      <c r="Q71" s="100">
        <f>IF(G71="",0,IF(H71="",G71*'Założenia - koszty'!$I$30,G71*HLOOKUP(H71,'Założenia - koszty'!$B$20:$J$30,11,FALSE)))</f>
        <v>81940</v>
      </c>
      <c r="R71" s="101">
        <f>IF(I71="",0,I71*'Założenia - koszty'!$D$69)</f>
        <v>0</v>
      </c>
      <c r="S71" s="100">
        <f>Dane!N71*'Założenia - koszty'!$D$48</f>
        <v>0</v>
      </c>
      <c r="T71" s="100">
        <f>IF(Dane!M71&gt;0,Dane!Y71*Dane!M71*1000*HLOOKUP(Dane!W71,'Założenia - koszty'!$B$12:$H$14,2,FALSE),0)*'Założenia - koszty'!$D$17</f>
        <v>319032</v>
      </c>
      <c r="U71" s="100">
        <f>Dane!K71*'Założenia - koszty'!$D$9+Dane!L71*'Założenia - koszty'!$E$9</f>
        <v>0</v>
      </c>
      <c r="V71" s="100">
        <f>IF(Dane!G71=1,Dane!K71*'Założenia - koszty'!$D$14,0)</f>
        <v>0</v>
      </c>
      <c r="W71" s="100">
        <f>IF(Dane!G71=1,Dane!L71*'Założenia - koszty'!$D$14,0)</f>
        <v>0</v>
      </c>
      <c r="X71" s="100">
        <f>'Założenia - koszty'!D47</f>
        <v>5000</v>
      </c>
      <c r="Y71" s="100">
        <f>IF(N71="n/a",0,N71*HLOOKUP(Dane!W71,'Założenia - koszty'!$D$12:$J$13,2,TRUE))</f>
        <v>0</v>
      </c>
      <c r="Z71" s="100">
        <f>IF(O71="n/a",0,O71*HLOOKUP(Dane!W71,'Założenia - koszty'!$D$12:$J$13,2,FALSE))</f>
        <v>0</v>
      </c>
      <c r="AA71" s="100">
        <f>IF(Dane!O71&gt;0,Dane!O71*HLOOKUP(Dane!W71,'Założenia - koszty'!$B$12:$F$13,2,FALSE)*'Założenia - koszty'!$D$17*1000*'Założenia - koszty'!$D$4,0)</f>
        <v>0</v>
      </c>
      <c r="AB71" s="100">
        <f>IF(Dane!P71&gt;0,Dane!P71*HLOOKUP(Dane!W71,'Założenia - koszty'!$B$12:$F$13,2,FALSE)*'Założenia - koszty'!$D$17*1000*'Założenia - koszty'!$D$5,0)</f>
        <v>0</v>
      </c>
      <c r="AC71" s="101">
        <f t="shared" si="11"/>
        <v>81940</v>
      </c>
      <c r="AD71" s="101">
        <f t="shared" si="12"/>
        <v>324032</v>
      </c>
      <c r="AE71" s="100">
        <f>IF(J71="",0,J71*'Założenia - koszty'!$C$22)+E71*1000/'Założenia - koszty'!$D$53*'Założenia - koszty'!$D$52*2</f>
        <v>1120</v>
      </c>
      <c r="AF71" s="99">
        <f t="shared" si="13"/>
        <v>407092</v>
      </c>
      <c r="AG71" s="99">
        <f t="shared" si="14"/>
        <v>81418.400000000009</v>
      </c>
      <c r="AH71" s="99">
        <f t="shared" si="15"/>
        <v>488510.4</v>
      </c>
      <c r="AI71" s="99"/>
      <c r="AJ71" s="99">
        <f t="shared" si="17"/>
        <v>488510.4</v>
      </c>
      <c r="AK71" s="153"/>
      <c r="AL71" s="3" t="b">
        <f t="shared" si="16"/>
        <v>1</v>
      </c>
    </row>
    <row r="72" spans="2:38" x14ac:dyDescent="0.25">
      <c r="B72" s="120" t="str">
        <f>Dane!B72</f>
        <v>02/05/03</v>
      </c>
      <c r="C72" s="120" t="str">
        <f>Dane!C72</f>
        <v>kościerski</v>
      </c>
      <c r="D72" s="120" t="str">
        <f>Dane!D72</f>
        <v>Liniewo</v>
      </c>
      <c r="E72" s="121">
        <f>Dane!H72</f>
        <v>5.4</v>
      </c>
      <c r="F72" s="111"/>
      <c r="G72" s="111">
        <v>1</v>
      </c>
      <c r="H72" s="111"/>
      <c r="I72" s="111"/>
      <c r="J72" s="111"/>
      <c r="K72" s="31" t="str">
        <f>IF(Dane!T72="","",Dane!T72)</f>
        <v/>
      </c>
      <c r="L72" s="21" t="str">
        <f>IF(Dane!L72&gt;0,Dane!X72,"n/a")</f>
        <v>n/a</v>
      </c>
      <c r="M72" s="23">
        <f>IF(Dane!K72&gt;0,Dane!X72,"n/a")</f>
        <v>2.5</v>
      </c>
      <c r="N72" s="23" t="str">
        <f>IFERROR(IF(Dane!L72&gt;0,Koszty!L72*Dane!L72*1000,"n/a"),"n/a")</f>
        <v>n/a</v>
      </c>
      <c r="O72" s="23">
        <f>IFERROR(IF(Dane!K72&gt;0,Koszty!M72*Dane!K72*1000,"n/a"),"n/a")</f>
        <v>13500</v>
      </c>
      <c r="P72" s="100">
        <f>IF(F72="",0,HLOOKUP(B72,'Założenia - koszty'!$C$33:$K$43,11,FALSE))</f>
        <v>0</v>
      </c>
      <c r="Q72" s="100">
        <f>IF(G72="",0,IF(H72="",G72*'Założenia - koszty'!$I$30,G72*HLOOKUP(H72,'Założenia - koszty'!$B$20:$J$30,11,FALSE)))</f>
        <v>81940</v>
      </c>
      <c r="R72" s="101">
        <f>IF(I72="",0,I72*'Założenia - koszty'!$D$69)</f>
        <v>0</v>
      </c>
      <c r="S72" s="100">
        <f>Dane!N72*'Założenia - koszty'!$D$48</f>
        <v>0</v>
      </c>
      <c r="T72" s="100">
        <f>IF(Dane!M72&gt;0,Dane!Y72*Dane!M72*1000*HLOOKUP(Dane!W72,'Założenia - koszty'!$B$12:$H$14,2,FALSE),0)*'Założenia - koszty'!$D$17</f>
        <v>0</v>
      </c>
      <c r="U72" s="100">
        <f>Dane!K72*'Założenia - koszty'!$D$9+Dane!L72*'Założenia - koszty'!$E$9</f>
        <v>1991250.0000000002</v>
      </c>
      <c r="V72" s="100">
        <f>IF(Dane!G72=1,Dane!K72*'Założenia - koszty'!$D$14,0)</f>
        <v>0</v>
      </c>
      <c r="W72" s="100">
        <f>IF(Dane!G72=1,Dane!L72*'Założenia - koszty'!$D$14,0)</f>
        <v>0</v>
      </c>
      <c r="X72" s="100"/>
      <c r="Y72" s="100">
        <f>IF(N72="n/a",0,N72*HLOOKUP(Dane!W72,'Założenia - koszty'!$D$12:$J$13,2,TRUE))</f>
        <v>0</v>
      </c>
      <c r="Z72" s="100">
        <f>IF(O72="n/a",0,O72*HLOOKUP(Dane!W72,'Założenia - koszty'!$D$12:$J$13,2,FALSE))</f>
        <v>2410830</v>
      </c>
      <c r="AA72" s="100">
        <f>IF(Dane!O72&gt;0,Dane!O72*HLOOKUP(Dane!W72,'Założenia - koszty'!$B$12:$F$13,2,FALSE)*'Założenia - koszty'!$D$17*1000*'Założenia - koszty'!$D$4,0)</f>
        <v>0</v>
      </c>
      <c r="AB72" s="100">
        <f>IF(Dane!P72&gt;0,Dane!P72*HLOOKUP(Dane!W72,'Założenia - koszty'!$B$12:$F$13,2,FALSE)*'Założenia - koszty'!$D$17*1000*'Założenia - koszty'!$D$5,0)</f>
        <v>0</v>
      </c>
      <c r="AC72" s="101">
        <f t="shared" si="11"/>
        <v>81940</v>
      </c>
      <c r="AD72" s="101">
        <f t="shared" si="12"/>
        <v>4402080</v>
      </c>
      <c r="AE72" s="100">
        <f>IF(J72="",0,J72*'Założenia - koszty'!$C$22)+E72*1000/'Założenia - koszty'!$D$53*'Założenia - koszty'!$D$52*2</f>
        <v>3024</v>
      </c>
      <c r="AF72" s="99">
        <f t="shared" si="13"/>
        <v>4487044</v>
      </c>
      <c r="AG72" s="99">
        <f t="shared" si="14"/>
        <v>897408.8</v>
      </c>
      <c r="AH72" s="99">
        <f t="shared" si="15"/>
        <v>5384452.7999999998</v>
      </c>
      <c r="AI72" s="99"/>
      <c r="AJ72" s="99">
        <f t="shared" si="17"/>
        <v>5384452.7999999998</v>
      </c>
      <c r="AK72" s="153"/>
      <c r="AL72" s="3" t="b">
        <f t="shared" si="16"/>
        <v>1</v>
      </c>
    </row>
    <row r="73" spans="2:38" x14ac:dyDescent="0.25">
      <c r="B73" s="120" t="str">
        <f>Dane!B73</f>
        <v>02/05/04</v>
      </c>
      <c r="C73" s="120" t="str">
        <f>Dane!C73</f>
        <v>kościerski</v>
      </c>
      <c r="D73" s="120" t="str">
        <f>Dane!D73</f>
        <v>Liniewo</v>
      </c>
      <c r="E73" s="121">
        <f>Dane!H73</f>
        <v>0.4</v>
      </c>
      <c r="F73" s="111"/>
      <c r="G73" s="111"/>
      <c r="H73" s="111"/>
      <c r="I73" s="111"/>
      <c r="J73" s="111"/>
      <c r="K73" s="31" t="str">
        <f>IF(Dane!T73="","",Dane!T73)</f>
        <v/>
      </c>
      <c r="L73" s="21" t="str">
        <f>IF(Dane!L73&gt;0,Dane!X73,"n/a")</f>
        <v>n/a</v>
      </c>
      <c r="M73" s="23" t="str">
        <f>IF(Dane!K73&gt;0,Dane!X73,"n/a")</f>
        <v>n/a</v>
      </c>
      <c r="N73" s="23" t="str">
        <f>IFERROR(IF(Dane!L73&gt;0,Koszty!L73*Dane!L73*1000,"n/a"),"n/a")</f>
        <v>n/a</v>
      </c>
      <c r="O73" s="23" t="str">
        <f>IFERROR(IF(Dane!K73&gt;0,Koszty!M73*Dane!K73*1000,"n/a"),"n/a")</f>
        <v>n/a</v>
      </c>
      <c r="P73" s="100">
        <f>IF(F73="",0,HLOOKUP(B73,'Założenia - koszty'!$C$33:$K$43,11,FALSE))</f>
        <v>0</v>
      </c>
      <c r="Q73" s="100">
        <f>IF(G73="",0,IF(H73="",G73*'Założenia - koszty'!$I$30,G73*HLOOKUP(H73,'Założenia - koszty'!$B$20:$J$30,11,FALSE)))</f>
        <v>0</v>
      </c>
      <c r="R73" s="101">
        <f>IF(I73="",0,I73*'Założenia - koszty'!$D$69)</f>
        <v>0</v>
      </c>
      <c r="S73" s="100">
        <f>Dane!N73*'Założenia - koszty'!$D$48</f>
        <v>0</v>
      </c>
      <c r="T73" s="100">
        <f>IF(Dane!M73&gt;0,Dane!Y73*Dane!M73*1000*HLOOKUP(Dane!W73,'Założenia - koszty'!$B$12:$H$14,2,FALSE),0)*'Założenia - koszty'!$D$17</f>
        <v>0</v>
      </c>
      <c r="U73" s="100">
        <f>Dane!K73*'Założenia - koszty'!$D$9+Dane!L73*'Założenia - koszty'!$E$9</f>
        <v>0</v>
      </c>
      <c r="V73" s="100">
        <f>IF(Dane!G73=1,Dane!K73*'Założenia - koszty'!$D$14,0)</f>
        <v>0</v>
      </c>
      <c r="W73" s="100">
        <f>IF(Dane!G73=1,Dane!L73*'Założenia - koszty'!$D$14,0)</f>
        <v>0</v>
      </c>
      <c r="X73" s="100"/>
      <c r="Y73" s="100">
        <f>IF(N73="n/a",0,N73*HLOOKUP(Dane!W73,'Założenia - koszty'!$D$12:$J$13,2,TRUE))</f>
        <v>0</v>
      </c>
      <c r="Z73" s="100">
        <f>IF(O73="n/a",0,O73*HLOOKUP(Dane!W73,'Założenia - koszty'!$D$12:$J$13,2,FALSE))</f>
        <v>0</v>
      </c>
      <c r="AA73" s="100">
        <f>IF(Dane!O73&gt;0,Dane!O73*HLOOKUP(Dane!W73,'Założenia - koszty'!$B$12:$F$13,2,FALSE)*'Założenia - koszty'!$D$17*1000*'Założenia - koszty'!$D$4,0)</f>
        <v>0</v>
      </c>
      <c r="AB73" s="100">
        <f>IF(Dane!P73&gt;0,Dane!P73*HLOOKUP(Dane!W73,'Założenia - koszty'!$B$12:$F$13,2,FALSE)*'Założenia - koszty'!$D$17*1000*'Założenia - koszty'!$D$5,0)</f>
        <v>0</v>
      </c>
      <c r="AC73" s="101">
        <f t="shared" si="11"/>
        <v>0</v>
      </c>
      <c r="AD73" s="101">
        <f t="shared" si="12"/>
        <v>0</v>
      </c>
      <c r="AE73" s="100">
        <f>IF(J73="",0,J73*'Założenia - koszty'!$C$22)+E73*1000/'Założenia - koszty'!$D$53*'Założenia - koszty'!$D$52*2</f>
        <v>224</v>
      </c>
      <c r="AF73" s="99">
        <f t="shared" si="13"/>
        <v>224</v>
      </c>
      <c r="AG73" s="99">
        <f t="shared" si="14"/>
        <v>44.800000000000004</v>
      </c>
      <c r="AH73" s="99">
        <f t="shared" si="15"/>
        <v>268.8</v>
      </c>
      <c r="AI73" s="99"/>
      <c r="AJ73" s="99">
        <f t="shared" si="17"/>
        <v>268.8</v>
      </c>
      <c r="AK73" s="153"/>
      <c r="AL73" s="3" t="b">
        <f t="shared" si="16"/>
        <v>1</v>
      </c>
    </row>
    <row r="74" spans="2:38" x14ac:dyDescent="0.25">
      <c r="B74" s="120" t="str">
        <f>Dane!B74</f>
        <v>02/05/05</v>
      </c>
      <c r="C74" s="120" t="str">
        <f>Dane!C74</f>
        <v>kościerski</v>
      </c>
      <c r="D74" s="120" t="str">
        <f>Dane!D74</f>
        <v>Liniewo</v>
      </c>
      <c r="E74" s="121">
        <f>Dane!H74</f>
        <v>3.3</v>
      </c>
      <c r="F74" s="111"/>
      <c r="G74" s="111"/>
      <c r="H74" s="111"/>
      <c r="I74" s="111"/>
      <c r="J74" s="111"/>
      <c r="K74" s="31" t="str">
        <f>IF(Dane!T74="","",Dane!T74)</f>
        <v/>
      </c>
      <c r="L74" s="21" t="str">
        <f>IF(Dane!L74&gt;0,Dane!X74,"n/a")</f>
        <v>n/a</v>
      </c>
      <c r="M74" s="23">
        <f>IF(Dane!K74&gt;0,Dane!X74,"n/a")</f>
        <v>2.5</v>
      </c>
      <c r="N74" s="23" t="str">
        <f>IFERROR(IF(Dane!L74&gt;0,Koszty!L74*Dane!L74*1000,"n/a"),"n/a")</f>
        <v>n/a</v>
      </c>
      <c r="O74" s="23">
        <f>IFERROR(IF(Dane!K74&gt;0,Koszty!M74*Dane!K74*1000,"n/a"),"n/a")</f>
        <v>8250</v>
      </c>
      <c r="P74" s="100">
        <f>IF(F74="",0,HLOOKUP(B74,'Założenia - koszty'!$C$33:$K$43,11,FALSE))</f>
        <v>0</v>
      </c>
      <c r="Q74" s="100">
        <f>IF(G74="",0,IF(H74="",G74*'Założenia - koszty'!$I$30,G74*HLOOKUP(H74,'Założenia - koszty'!$B$20:$J$30,11,FALSE)))</f>
        <v>0</v>
      </c>
      <c r="R74" s="101">
        <f>IF(I74="",0,I74*'Założenia - koszty'!$D$69)</f>
        <v>0</v>
      </c>
      <c r="S74" s="100">
        <f>Dane!N74*'Założenia - koszty'!$D$48</f>
        <v>0</v>
      </c>
      <c r="T74" s="100">
        <f>IF(Dane!M74&gt;0,Dane!Y74*Dane!M74*1000*HLOOKUP(Dane!W74,'Założenia - koszty'!$B$12:$H$14,2,FALSE),0)*'Założenia - koszty'!$D$17</f>
        <v>0</v>
      </c>
      <c r="U74" s="100">
        <f>Dane!K74*'Założenia - koszty'!$D$9+Dane!L74*'Założenia - koszty'!$E$9</f>
        <v>1216875</v>
      </c>
      <c r="V74" s="100">
        <f>IF(Dane!G74=1,Dane!K74*'Założenia - koszty'!$D$14,0)</f>
        <v>0</v>
      </c>
      <c r="W74" s="100">
        <f>IF(Dane!G74=1,Dane!L74*'Założenia - koszty'!$D$14,0)</f>
        <v>0</v>
      </c>
      <c r="X74" s="100"/>
      <c r="Y74" s="100">
        <f>IF(N74="n/a",0,N74*HLOOKUP(Dane!W74,'Założenia - koszty'!$D$12:$J$13,2,TRUE))</f>
        <v>0</v>
      </c>
      <c r="Z74" s="100">
        <f>IF(O74="n/a",0,O74*HLOOKUP(Dane!W74,'Założenia - koszty'!$D$12:$J$13,2,FALSE))</f>
        <v>1473285</v>
      </c>
      <c r="AA74" s="100">
        <f>IF(Dane!O74&gt;0,Dane!O74*HLOOKUP(Dane!W74,'Założenia - koszty'!$B$12:$F$13,2,FALSE)*'Założenia - koszty'!$D$17*1000*'Założenia - koszty'!$D$4,0)</f>
        <v>0</v>
      </c>
      <c r="AB74" s="100">
        <f>IF(Dane!P74&gt;0,Dane!P74*HLOOKUP(Dane!W74,'Założenia - koszty'!$B$12:$F$13,2,FALSE)*'Założenia - koszty'!$D$17*1000*'Założenia - koszty'!$D$5,0)</f>
        <v>0</v>
      </c>
      <c r="AC74" s="101">
        <f t="shared" si="11"/>
        <v>0</v>
      </c>
      <c r="AD74" s="101">
        <f t="shared" si="12"/>
        <v>2690160</v>
      </c>
      <c r="AE74" s="100">
        <f>IF(J74="",0,J74*'Założenia - koszty'!$C$22)+E74*1000/'Założenia - koszty'!$D$53*'Założenia - koszty'!$D$52*2</f>
        <v>1848</v>
      </c>
      <c r="AF74" s="99">
        <f t="shared" si="13"/>
        <v>2692008</v>
      </c>
      <c r="AG74" s="99">
        <f t="shared" si="14"/>
        <v>538401.6</v>
      </c>
      <c r="AH74" s="99">
        <f t="shared" si="15"/>
        <v>3230409.6</v>
      </c>
      <c r="AI74" s="99"/>
      <c r="AJ74" s="99">
        <f t="shared" si="17"/>
        <v>3230409.6</v>
      </c>
      <c r="AK74" s="153"/>
      <c r="AL74" s="3" t="b">
        <f t="shared" si="16"/>
        <v>1</v>
      </c>
    </row>
    <row r="75" spans="2:38" x14ac:dyDescent="0.25">
      <c r="B75" s="120" t="str">
        <f>Dane!B75</f>
        <v>03/01/01</v>
      </c>
      <c r="C75" s="120" t="str">
        <f>Dane!C75</f>
        <v>starogardzki</v>
      </c>
      <c r="D75" s="120" t="str">
        <f>Dane!D75</f>
        <v>Skarszewy</v>
      </c>
      <c r="E75" s="121">
        <f>Dane!H75</f>
        <v>4.9000000000000004</v>
      </c>
      <c r="F75" s="111"/>
      <c r="G75" s="111"/>
      <c r="H75" s="111"/>
      <c r="I75" s="111"/>
      <c r="J75" s="111">
        <v>1</v>
      </c>
      <c r="K75" s="31" t="str">
        <f>IF(Dane!T75="","",Dane!T75)</f>
        <v/>
      </c>
      <c r="L75" s="21" t="str">
        <f>IF(Dane!L75&gt;0,Dane!X75,"n/a")</f>
        <v>n/a</v>
      </c>
      <c r="M75" s="23">
        <f>IF(Dane!K75&gt;0,Dane!X75,"n/a")</f>
        <v>2.5</v>
      </c>
      <c r="N75" s="23" t="str">
        <f>IFERROR(IF(Dane!L75&gt;0,Koszty!L75*Dane!L75*1000,"n/a"),"n/a")</f>
        <v>n/a</v>
      </c>
      <c r="O75" s="23">
        <f>IFERROR(IF(Dane!K75&gt;0,Koszty!M75*Dane!K75*1000,"n/a"),"n/a")</f>
        <v>12250</v>
      </c>
      <c r="P75" s="100">
        <f>IF(F75="",0,HLOOKUP(B75,'Założenia - koszty'!$C$33:$K$43,11,FALSE))</f>
        <v>0</v>
      </c>
      <c r="Q75" s="100">
        <f>IF(G75="",0,IF(H75="",G75*'Założenia - koszty'!$I$30,G75*HLOOKUP(H75,'Założenia - koszty'!$B$20:$J$30,11,FALSE)))</f>
        <v>0</v>
      </c>
      <c r="R75" s="101">
        <f>IF(I75="",0,I75*'Założenia - koszty'!$D$69)</f>
        <v>0</v>
      </c>
      <c r="S75" s="100">
        <f>Dane!N75*'Założenia - koszty'!$D$48</f>
        <v>0</v>
      </c>
      <c r="T75" s="100">
        <f>IF(Dane!M75&gt;0,Dane!Y75*Dane!M75*1000*HLOOKUP(Dane!W75,'Założenia - koszty'!$B$12:$H$14,2,FALSE),0)*'Założenia - koszty'!$D$17</f>
        <v>0</v>
      </c>
      <c r="U75" s="100">
        <f>Dane!K75*'Założenia - koszty'!$D$9+Dane!L75*'Założenia - koszty'!$E$9</f>
        <v>1806875.0000000002</v>
      </c>
      <c r="V75" s="100">
        <f>IF(Dane!G75=1,Dane!K75*'Założenia - koszty'!$D$14,0)</f>
        <v>0</v>
      </c>
      <c r="W75" s="100">
        <f>IF(Dane!G75=1,Dane!L75*'Założenia - koszty'!$D$14,0)</f>
        <v>0</v>
      </c>
      <c r="X75" s="100"/>
      <c r="Y75" s="100">
        <f>IF(N75="n/a",0,N75*HLOOKUP(Dane!W75,'Założenia - koszty'!$D$12:$J$13,2,TRUE))</f>
        <v>0</v>
      </c>
      <c r="Z75" s="100">
        <f>IF(O75="n/a",0,O75*HLOOKUP(Dane!W75,'Założenia - koszty'!$D$12:$J$13,2,FALSE))</f>
        <v>2187605</v>
      </c>
      <c r="AA75" s="100">
        <f>IF(Dane!O75&gt;0,Dane!O75*HLOOKUP(Dane!W75,'Założenia - koszty'!$B$12:$F$13,2,FALSE)*'Założenia - koszty'!$D$17*1000*'Założenia - koszty'!$D$4,0)</f>
        <v>0</v>
      </c>
      <c r="AB75" s="100">
        <f>IF(Dane!P75&gt;0,Dane!P75*HLOOKUP(Dane!W75,'Założenia - koszty'!$B$12:$F$13,2,FALSE)*'Założenia - koszty'!$D$17*1000*'Założenia - koszty'!$D$5,0)</f>
        <v>0</v>
      </c>
      <c r="AC75" s="101">
        <f t="shared" si="11"/>
        <v>0</v>
      </c>
      <c r="AD75" s="101">
        <f t="shared" si="12"/>
        <v>3994480</v>
      </c>
      <c r="AE75" s="100">
        <f>IF(J75="",0,J75*'Założenia - koszty'!$C$22)+E75*1000/'Założenia - koszty'!$D$53*'Założenia - koszty'!$D$52*2</f>
        <v>12544</v>
      </c>
      <c r="AF75" s="99">
        <f t="shared" si="13"/>
        <v>4007024</v>
      </c>
      <c r="AG75" s="99">
        <f t="shared" si="14"/>
        <v>801404.8</v>
      </c>
      <c r="AH75" s="99">
        <f t="shared" si="15"/>
        <v>4808428.8</v>
      </c>
      <c r="AI75" s="99"/>
      <c r="AJ75" s="99">
        <f t="shared" si="17"/>
        <v>4808428.8</v>
      </c>
      <c r="AK75" s="153"/>
      <c r="AL75" s="3" t="b">
        <f t="shared" si="16"/>
        <v>1</v>
      </c>
    </row>
    <row r="76" spans="2:38" ht="76.5" x14ac:dyDescent="0.25">
      <c r="B76" s="120" t="str">
        <f>Dane!B76</f>
        <v>03/01/02</v>
      </c>
      <c r="C76" s="120" t="str">
        <f>Dane!C76</f>
        <v>starogardzki</v>
      </c>
      <c r="D76" s="120" t="str">
        <f>Dane!D76</f>
        <v>Skarszewy</v>
      </c>
      <c r="E76" s="121">
        <f>Dane!H76</f>
        <v>1.4</v>
      </c>
      <c r="F76" s="111"/>
      <c r="G76" s="111"/>
      <c r="H76" s="111"/>
      <c r="I76" s="111"/>
      <c r="J76" s="111">
        <v>1</v>
      </c>
      <c r="K76" s="31" t="str">
        <f>IF(Dane!T76="","",Dane!T76)</f>
        <v>Przejazd rowerowy przez ulicę Gdańską/Młyńską, Oznakowanie dojazdu do dawnej stacji</v>
      </c>
      <c r="L76" s="21" t="str">
        <f>IF(Dane!L76&gt;0,Dane!X76,"n/a")</f>
        <v>n/a</v>
      </c>
      <c r="M76" s="23">
        <f>IF(Dane!K76&gt;0,Dane!X76,"n/a")</f>
        <v>2.5</v>
      </c>
      <c r="N76" s="23" t="str">
        <f>IFERROR(IF(Dane!L76&gt;0,Koszty!L76*Dane!L76*1000,"n/a"),"n/a")</f>
        <v>n/a</v>
      </c>
      <c r="O76" s="23">
        <f>IFERROR(IF(Dane!K76&gt;0,Koszty!M76*Dane!K76*1000,"n/a"),"n/a")</f>
        <v>3500</v>
      </c>
      <c r="P76" s="100">
        <f>IF(F76="",0,HLOOKUP(B76,'Założenia - koszty'!$C$33:$K$43,11,FALSE))</f>
        <v>0</v>
      </c>
      <c r="Q76" s="100">
        <f>IF(G76="",0,IF(H76="",G76*'Założenia - koszty'!$I$30,G76*HLOOKUP(H76,'Założenia - koszty'!$B$20:$J$30,11,FALSE)))</f>
        <v>0</v>
      </c>
      <c r="R76" s="101">
        <f>IF(I76="",0,I76*'Założenia - koszty'!$D$69)</f>
        <v>0</v>
      </c>
      <c r="S76" s="100">
        <f>Dane!N76*'Założenia - koszty'!$D$48</f>
        <v>0</v>
      </c>
      <c r="T76" s="100">
        <f>IF(Dane!M76&gt;0,Dane!Y76*Dane!M76*1000*HLOOKUP(Dane!W76,'Założenia - koszty'!$B$12:$H$14,2,FALSE),0)*'Założenia - koszty'!$D$17</f>
        <v>0</v>
      </c>
      <c r="U76" s="100">
        <f>Dane!K76*'Założenia - koszty'!$D$9+Dane!L76*'Założenia - koszty'!$E$9</f>
        <v>516249.99999999994</v>
      </c>
      <c r="V76" s="100">
        <f>IF(Dane!G76=1,Dane!K76*'Założenia - koszty'!$D$14,0)</f>
        <v>49000</v>
      </c>
      <c r="W76" s="100">
        <f>IF(Dane!G76=1,Dane!L76*'Założenia - koszty'!$D$14,0)</f>
        <v>0</v>
      </c>
      <c r="X76" s="100">
        <f>'Założenia - koszty'!D47</f>
        <v>5000</v>
      </c>
      <c r="Y76" s="100">
        <f>IF(N76="n/a",0,N76*HLOOKUP(Dane!W76,'Założenia - koszty'!$D$12:$J$13,2,TRUE))</f>
        <v>0</v>
      </c>
      <c r="Z76" s="100">
        <f>IF(O76="n/a",0,O76*HLOOKUP(Dane!W76,'Założenia - koszty'!$D$12:$J$13,2,FALSE))</f>
        <v>625030</v>
      </c>
      <c r="AA76" s="100">
        <f>IF(Dane!O76&gt;0,Dane!O76*HLOOKUP(Dane!W76,'Założenia - koszty'!$B$12:$F$13,2,FALSE)*'Założenia - koszty'!$D$17*1000*'Założenia - koszty'!$D$4,0)</f>
        <v>0</v>
      </c>
      <c r="AB76" s="100">
        <f>IF(Dane!P76&gt;0,Dane!P76*HLOOKUP(Dane!W76,'Założenia - koszty'!$B$12:$F$13,2,FALSE)*'Założenia - koszty'!$D$17*1000*'Założenia - koszty'!$D$5,0)</f>
        <v>0</v>
      </c>
      <c r="AC76" s="101">
        <f t="shared" si="11"/>
        <v>0</v>
      </c>
      <c r="AD76" s="101">
        <f t="shared" si="12"/>
        <v>1195280</v>
      </c>
      <c r="AE76" s="100">
        <f>IF(J76="",0,J76*'Założenia - koszty'!$C$22)+E76*1000/'Założenia - koszty'!$D$53*'Założenia - koszty'!$D$52*2</f>
        <v>10584</v>
      </c>
      <c r="AF76" s="99">
        <f t="shared" si="13"/>
        <v>1205864</v>
      </c>
      <c r="AG76" s="99">
        <f t="shared" si="14"/>
        <v>241172.80000000002</v>
      </c>
      <c r="AH76" s="99">
        <f t="shared" si="15"/>
        <v>1447036.8</v>
      </c>
      <c r="AI76" s="99"/>
      <c r="AJ76" s="99">
        <f t="shared" ref="AJ76:AJ90" si="18">AH76</f>
        <v>1447036.8</v>
      </c>
      <c r="AK76" s="153"/>
      <c r="AL76" s="3" t="b">
        <f t="shared" si="16"/>
        <v>1</v>
      </c>
    </row>
    <row r="77" spans="2:38" x14ac:dyDescent="0.25">
      <c r="B77" s="120" t="str">
        <f>Dane!B77</f>
        <v>03/01/03</v>
      </c>
      <c r="C77" s="120" t="str">
        <f>Dane!C77</f>
        <v>starogardzki</v>
      </c>
      <c r="D77" s="120" t="str">
        <f>Dane!D77</f>
        <v>Skarszewy</v>
      </c>
      <c r="E77" s="121">
        <f>Dane!H77</f>
        <v>0.6</v>
      </c>
      <c r="F77" s="111"/>
      <c r="G77" s="111"/>
      <c r="H77" s="111"/>
      <c r="I77" s="111"/>
      <c r="J77" s="111"/>
      <c r="K77" s="31" t="str">
        <f>IF(Dane!T77="","",Dane!T77)</f>
        <v>separator ruchu</v>
      </c>
      <c r="L77" s="21" t="str">
        <f>IF(Dane!L77&gt;0,Dane!X77,"n/a")</f>
        <v>n/a</v>
      </c>
      <c r="M77" s="23">
        <f>IF(Dane!K77&gt;0,Dane!X77,"n/a")</f>
        <v>2.5</v>
      </c>
      <c r="N77" s="23" t="str">
        <f>IFERROR(IF(Dane!L77&gt;0,Koszty!L77*Dane!L77*1000,"n/a"),"n/a")</f>
        <v>n/a</v>
      </c>
      <c r="O77" s="23">
        <f>IFERROR(IF(Dane!K77&gt;0,Koszty!M77*Dane!K77*1000,"n/a"),"n/a")</f>
        <v>1500</v>
      </c>
      <c r="P77" s="100">
        <f>IF(F77="",0,HLOOKUP(B77,'Założenia - koszty'!$C$33:$K$43,11,FALSE))</f>
        <v>0</v>
      </c>
      <c r="Q77" s="100">
        <f>IF(G77="",0,IF(H77="",G77*'Założenia - koszty'!$I$30,G77*HLOOKUP(H77,'Założenia - koszty'!$B$20:$J$30,11,FALSE)))</f>
        <v>0</v>
      </c>
      <c r="R77" s="101">
        <f>IF(I77="",0,I77*'Założenia - koszty'!$D$69)</f>
        <v>0</v>
      </c>
      <c r="S77" s="100">
        <f>Dane!N77*'Założenia - koszty'!$D$48</f>
        <v>0</v>
      </c>
      <c r="T77" s="100">
        <f>IF(Dane!M77&gt;0,Dane!Y77*Dane!M77*1000*HLOOKUP(Dane!W77,'Założenia - koszty'!$B$12:$H$14,2,FALSE),0)*'Założenia - koszty'!$D$17</f>
        <v>0</v>
      </c>
      <c r="U77" s="100">
        <f>Dane!K77*'Założenia - koszty'!$D$9+Dane!L77*'Założenia - koszty'!$E$9</f>
        <v>221250</v>
      </c>
      <c r="V77" s="100">
        <f>IF(Dane!G77=1,Dane!K77*'Założenia - koszty'!$D$14,0)</f>
        <v>21000</v>
      </c>
      <c r="W77" s="100">
        <f>IF(Dane!G77=1,Dane!L77*'Założenia - koszty'!$D$14,0)</f>
        <v>0</v>
      </c>
      <c r="X77" s="100">
        <f>Dane!H77*'Założenia - koszty'!D63</f>
        <v>189300</v>
      </c>
      <c r="Y77" s="100">
        <f>IF(N77="n/a",0,N77*HLOOKUP(Dane!W77,'Założenia - koszty'!$D$12:$J$13,2,TRUE))</f>
        <v>0</v>
      </c>
      <c r="Z77" s="100">
        <f>IF(O77="n/a",0,O77*HLOOKUP(Dane!W77,'Założenia - koszty'!$D$12:$J$13,2,FALSE))</f>
        <v>267870</v>
      </c>
      <c r="AA77" s="100">
        <f>IF(Dane!O77&gt;0,Dane!O77*HLOOKUP(Dane!W77,'Założenia - koszty'!$B$12:$F$13,2,FALSE)*'Założenia - koszty'!$D$17*1000*'Założenia - koszty'!$D$4,0)</f>
        <v>0</v>
      </c>
      <c r="AB77" s="100">
        <f>IF(Dane!P77&gt;0,Dane!P77*HLOOKUP(Dane!W77,'Założenia - koszty'!$B$12:$F$13,2,FALSE)*'Założenia - koszty'!$D$17*1000*'Założenia - koszty'!$D$5,0)</f>
        <v>0</v>
      </c>
      <c r="AC77" s="101">
        <f t="shared" si="11"/>
        <v>0</v>
      </c>
      <c r="AD77" s="101">
        <f t="shared" si="12"/>
        <v>699420</v>
      </c>
      <c r="AE77" s="100">
        <f>IF(J77="",0,J77*'Założenia - koszty'!$C$22)+E77*1000/'Założenia - koszty'!$D$53*'Założenia - koszty'!$D$52*2</f>
        <v>336</v>
      </c>
      <c r="AF77" s="99">
        <f t="shared" si="13"/>
        <v>699756</v>
      </c>
      <c r="AG77" s="99">
        <f t="shared" si="14"/>
        <v>139951.20000000001</v>
      </c>
      <c r="AH77" s="99">
        <f t="shared" si="15"/>
        <v>839707.2</v>
      </c>
      <c r="AI77" s="99"/>
      <c r="AJ77" s="99">
        <f t="shared" si="18"/>
        <v>839707.2</v>
      </c>
      <c r="AK77" s="153"/>
      <c r="AL77" s="3" t="b">
        <f t="shared" si="16"/>
        <v>1</v>
      </c>
    </row>
    <row r="78" spans="2:38" x14ac:dyDescent="0.25">
      <c r="B78" s="145" t="str">
        <f>Dane!B78</f>
        <v>03/01/04</v>
      </c>
      <c r="C78" s="120" t="str">
        <f>Dane!C78</f>
        <v>starogardzki</v>
      </c>
      <c r="D78" s="120" t="str">
        <f>Dane!D78</f>
        <v>Skarszewy</v>
      </c>
      <c r="E78" s="121">
        <f>Dane!H78</f>
        <v>0.05</v>
      </c>
      <c r="F78" s="111"/>
      <c r="G78" s="111">
        <v>1</v>
      </c>
      <c r="H78" s="111"/>
      <c r="I78" s="111">
        <v>1</v>
      </c>
      <c r="J78" s="111"/>
      <c r="K78" s="31" t="str">
        <f>IF(Dane!T78="","",Dane!T78)</f>
        <v>kładka PR</v>
      </c>
      <c r="L78" s="21">
        <f>IF(Dane!L78&gt;0,Dane!X78,"n/a")</f>
        <v>3</v>
      </c>
      <c r="M78" s="23" t="str">
        <f>IF(Dane!K78&gt;0,Dane!X78,"n/a")</f>
        <v>n/a</v>
      </c>
      <c r="N78" s="23">
        <f>IFERROR(IF(Dane!L78&gt;0,Koszty!L78*Dane!L78*1000,"n/a"),"n/a")</f>
        <v>150.00000000000003</v>
      </c>
      <c r="O78" s="23" t="str">
        <f>IFERROR(IF(Dane!K78&gt;0,Koszty!M78*Dane!K78*1000,"n/a"),"n/a")</f>
        <v>n/a</v>
      </c>
      <c r="P78" s="100">
        <f>IF(F78="",0,HLOOKUP(B78,'Założenia - koszty'!$C$33:$K$43,11,FALSE))</f>
        <v>0</v>
      </c>
      <c r="Q78" s="100">
        <f>IF(G78="",0,IF(H78="",G78*'Założenia - koszty'!$I$30,G78*HLOOKUP(H78,'Założenia - koszty'!$B$20:$J$30,11,FALSE)))</f>
        <v>81940</v>
      </c>
      <c r="R78" s="101">
        <f>IF(I78="",0,I78*'Założenia - koszty'!$D$69)</f>
        <v>86400</v>
      </c>
      <c r="S78" s="100">
        <f>Dane!N78*'Założenia - koszty'!$D$48</f>
        <v>0</v>
      </c>
      <c r="T78" s="100">
        <f>IF(Dane!M78&gt;0,Dane!Y78*Dane!M78*1000*HLOOKUP(Dane!W78,'Założenia - koszty'!$B$12:$H$14,2,FALSE),0)*'Założenia - koszty'!$D$17</f>
        <v>0</v>
      </c>
      <c r="U78" s="100">
        <f>Dane!K78*'Założenia - koszty'!$D$9+Dane!L78*'Założenia - koszty'!$E$9</f>
        <v>22125</v>
      </c>
      <c r="V78" s="100">
        <f>IF(Dane!G78=1,Dane!K78*'Założenia - koszty'!$D$14,0)</f>
        <v>0</v>
      </c>
      <c r="W78" s="100">
        <f>IF(Dane!G78=1,Dane!L78*'Założenia - koszty'!$D$14,0)</f>
        <v>0</v>
      </c>
      <c r="X78" s="100">
        <f>HLOOKUP(B78,'Założenia - koszty'!$D$58:$I$59,2,TRUE)*'Założenia - koszty'!$D$57</f>
        <v>1600000</v>
      </c>
      <c r="Y78" s="100">
        <f>IF(N78="n/a",0,N78*HLOOKUP(Dane!W78,'Założenia - koszty'!$D$12:$J$13,2,TRUE))</f>
        <v>26787.000000000007</v>
      </c>
      <c r="Z78" s="100">
        <f>IF(O78="n/a",0,O78*HLOOKUP(Dane!W78,'Założenia - koszty'!$D$12:$J$13,2,FALSE))</f>
        <v>0</v>
      </c>
      <c r="AA78" s="100">
        <f>IF(Dane!O78&gt;0,Dane!O78*HLOOKUP(Dane!W78,'Założenia - koszty'!$B$12:$F$13,2,FALSE)*'Założenia - koszty'!$D$17*1000*'Założenia - koszty'!$D$4,0)</f>
        <v>0</v>
      </c>
      <c r="AB78" s="100">
        <f>IF(Dane!P78&gt;0,Dane!P78*HLOOKUP(Dane!W78,'Założenia - koszty'!$B$12:$F$13,2,FALSE)*'Założenia - koszty'!$D$17*1000*'Założenia - koszty'!$D$5,0)</f>
        <v>0</v>
      </c>
      <c r="AC78" s="101">
        <f t="shared" si="11"/>
        <v>168340</v>
      </c>
      <c r="AD78" s="101">
        <f t="shared" si="12"/>
        <v>1648912</v>
      </c>
      <c r="AE78" s="100">
        <f>IF(J78="",0,J78*'Założenia - koszty'!$C$22)+E78*1000/'Założenia - koszty'!$D$53*'Założenia - koszty'!$D$52*2</f>
        <v>28</v>
      </c>
      <c r="AF78" s="99">
        <f t="shared" si="13"/>
        <v>1817280</v>
      </c>
      <c r="AG78" s="99">
        <f t="shared" si="14"/>
        <v>363456</v>
      </c>
      <c r="AH78" s="99">
        <f t="shared" si="15"/>
        <v>2180736</v>
      </c>
      <c r="AI78" s="99"/>
      <c r="AJ78" s="99">
        <f t="shared" si="18"/>
        <v>2180736</v>
      </c>
      <c r="AK78" s="153"/>
      <c r="AL78" s="3" t="b">
        <f t="shared" si="16"/>
        <v>1</v>
      </c>
    </row>
    <row r="79" spans="2:38" ht="38.25" x14ac:dyDescent="0.25">
      <c r="B79" s="120" t="str">
        <f>Dane!B79</f>
        <v>03/01/05</v>
      </c>
      <c r="C79" s="120" t="str">
        <f>Dane!C79</f>
        <v>starogardzki</v>
      </c>
      <c r="D79" s="120" t="str">
        <f>Dane!D79</f>
        <v>Skarszewy</v>
      </c>
      <c r="E79" s="121">
        <f>Dane!H79</f>
        <v>7.25</v>
      </c>
      <c r="F79" s="111"/>
      <c r="G79" s="111"/>
      <c r="H79" s="111"/>
      <c r="I79" s="111"/>
      <c r="J79" s="111"/>
      <c r="K79" s="31" t="str">
        <f>IF(Dane!T79="","",Dane!T79)</f>
        <v>3 przejazdy rowerowe poprzeczne</v>
      </c>
      <c r="L79" s="21" t="str">
        <f>IF(Dane!L79&gt;0,Dane!X79,"n/a")</f>
        <v>n/a</v>
      </c>
      <c r="M79" s="23">
        <f>IF(Dane!K79&gt;0,Dane!X79,"n/a")</f>
        <v>2.5</v>
      </c>
      <c r="N79" s="23" t="str">
        <f>IFERROR(IF(Dane!L79&gt;0,Koszty!L79*Dane!L79*1000,"n/a"),"n/a")</f>
        <v>n/a</v>
      </c>
      <c r="O79" s="23">
        <f>IFERROR(IF(Dane!K79&gt;0,Koszty!M79*Dane!K79*1000,"n/a"),"n/a")</f>
        <v>18125</v>
      </c>
      <c r="P79" s="100">
        <f>IF(F79="",0,HLOOKUP(B79,'Założenia - koszty'!$C$33:$K$43,11,FALSE))</f>
        <v>0</v>
      </c>
      <c r="Q79" s="100">
        <f>IF(G79="",0,IF(H79="",G79*'Założenia - koszty'!$I$30,G79*HLOOKUP(H79,'Założenia - koszty'!$B$20:$J$30,11,FALSE)))</f>
        <v>0</v>
      </c>
      <c r="R79" s="101">
        <f>IF(I79="",0,I79*'Założenia - koszty'!$D$69)</f>
        <v>0</v>
      </c>
      <c r="S79" s="100">
        <f>Dane!N79*'Założenia - koszty'!$D$48</f>
        <v>0</v>
      </c>
      <c r="T79" s="100">
        <f>IF(Dane!M79&gt;0,Dane!Y79*Dane!M79*1000*HLOOKUP(Dane!W79,'Założenia - koszty'!$B$12:$H$14,2,FALSE),0)*'Założenia - koszty'!$D$17</f>
        <v>0</v>
      </c>
      <c r="U79" s="100">
        <f>Dane!K79*'Założenia - koszty'!$D$9+Dane!L79*'Założenia - koszty'!$E$9</f>
        <v>2673437.5</v>
      </c>
      <c r="V79" s="100">
        <f>IF(Dane!G79=1,Dane!K79*'Założenia - koszty'!$D$14,0)</f>
        <v>0</v>
      </c>
      <c r="W79" s="100">
        <f>IF(Dane!G79=1,Dane!L79*'Założenia - koszty'!$D$14,0)</f>
        <v>0</v>
      </c>
      <c r="X79" s="100">
        <f>'Założenia - koszty'!D47*3</f>
        <v>15000</v>
      </c>
      <c r="Y79" s="100">
        <f>IF(N79="n/a",0,N79*HLOOKUP(Dane!W79,'Założenia - koszty'!$D$12:$J$13,2,TRUE))</f>
        <v>0</v>
      </c>
      <c r="Z79" s="100">
        <f>IF(O79="n/a",0,O79*HLOOKUP(Dane!W79,'Założenia - koszty'!$D$12:$J$13,2,FALSE))</f>
        <v>3236762.5</v>
      </c>
      <c r="AA79" s="100">
        <f>IF(Dane!O79&gt;0,Dane!O79*HLOOKUP(Dane!W79,'Założenia - koszty'!$B$12:$F$13,2,FALSE)*'Założenia - koszty'!$D$17*1000*'Założenia - koszty'!$D$4,0)</f>
        <v>0</v>
      </c>
      <c r="AB79" s="100">
        <f>IF(Dane!P79&gt;0,Dane!P79*HLOOKUP(Dane!W79,'Założenia - koszty'!$B$12:$F$13,2,FALSE)*'Założenia - koszty'!$D$17*1000*'Założenia - koszty'!$D$5,0)</f>
        <v>0</v>
      </c>
      <c r="AC79" s="101">
        <f t="shared" si="11"/>
        <v>0</v>
      </c>
      <c r="AD79" s="101">
        <f t="shared" si="12"/>
        <v>5925200</v>
      </c>
      <c r="AE79" s="100">
        <f>IF(J79="",0,J79*'Założenia - koszty'!$C$22)+E79*1000/'Założenia - koszty'!$D$53*'Założenia - koszty'!$D$52*2</f>
        <v>4060</v>
      </c>
      <c r="AF79" s="99">
        <f t="shared" si="13"/>
        <v>5929260</v>
      </c>
      <c r="AG79" s="99">
        <f t="shared" si="14"/>
        <v>1185852</v>
      </c>
      <c r="AH79" s="99">
        <f t="shared" si="15"/>
        <v>7115112</v>
      </c>
      <c r="AI79" s="99"/>
      <c r="AJ79" s="99">
        <f t="shared" si="18"/>
        <v>7115112</v>
      </c>
      <c r="AK79" s="153"/>
      <c r="AL79" s="3" t="b">
        <f t="shared" si="16"/>
        <v>1</v>
      </c>
    </row>
    <row r="80" spans="2:38" ht="63.75" x14ac:dyDescent="0.25">
      <c r="B80" s="120" t="str">
        <f>Dane!B80</f>
        <v>04/01/01</v>
      </c>
      <c r="C80" s="120" t="str">
        <f>Dane!C80</f>
        <v>gdański</v>
      </c>
      <c r="D80" s="120" t="str">
        <f>Dane!D80</f>
        <v>Trąbki Wielkie</v>
      </c>
      <c r="E80" s="121">
        <f>Dane!H80</f>
        <v>4.9000000000000004</v>
      </c>
      <c r="F80" s="111"/>
      <c r="G80" s="111">
        <v>2</v>
      </c>
      <c r="H80" s="111"/>
      <c r="I80" s="111"/>
      <c r="J80" s="111"/>
      <c r="K80" s="31" t="str">
        <f>IF(Dane!T80="","",Dane!T80)</f>
        <v>2 przejazdy poprzeczne przez DP 2212G i DW 222, remont wiaduktu kolejowego</v>
      </c>
      <c r="L80" s="21" t="str">
        <f>IF(Dane!L80&gt;0,Dane!X80,"n/a")</f>
        <v>n/a</v>
      </c>
      <c r="M80" s="23">
        <f>IF(Dane!K80&gt;0,Dane!X80,"n/a")</f>
        <v>2.5</v>
      </c>
      <c r="N80" s="23" t="str">
        <f>IFERROR(IF(Dane!L80&gt;0,Koszty!L80*Dane!L80*1000,"n/a"),"n/a")</f>
        <v>n/a</v>
      </c>
      <c r="O80" s="23">
        <f>IFERROR(IF(Dane!K80&gt;0,Koszty!M80*Dane!K80*1000,"n/a"),"n/a")</f>
        <v>11000</v>
      </c>
      <c r="P80" s="100">
        <f>IF(F80="",0,HLOOKUP(B80,'Założenia - koszty'!$C$33:$K$43,11,FALSE))</f>
        <v>0</v>
      </c>
      <c r="Q80" s="100">
        <f>IF(G80="",0,IF(H80="",G80*'Założenia - koszty'!$I$30,G80*HLOOKUP(H80,'Założenia - koszty'!$B$20:$J$30,11,FALSE)))</f>
        <v>163880</v>
      </c>
      <c r="R80" s="101">
        <f>IF(I80="",0,I80*'Założenia - koszty'!$D$69)</f>
        <v>0</v>
      </c>
      <c r="S80" s="100">
        <f>Dane!N80*'Założenia - koszty'!$D$48</f>
        <v>0</v>
      </c>
      <c r="T80" s="100">
        <f>IF(Dane!M80&gt;0,Dane!Y80*Dane!M80*1000*HLOOKUP(Dane!W80,'Założenia - koszty'!$B$12:$H$14,2,FALSE),0)*'Założenia - koszty'!$D$17</f>
        <v>0</v>
      </c>
      <c r="U80" s="100">
        <f>Dane!K80*'Założenia - koszty'!$D$9+Dane!L80*'Założenia - koszty'!$E$9</f>
        <v>1622500.0000000002</v>
      </c>
      <c r="V80" s="100">
        <f>IF(Dane!G80=1,Dane!K80*'Założenia - koszty'!$D$14,0)</f>
        <v>0</v>
      </c>
      <c r="W80" s="100">
        <f>IF(Dane!G80=1,Dane!L80*'Założenia - koszty'!$D$14,0)</f>
        <v>0</v>
      </c>
      <c r="X80" s="100">
        <f>2*'Założenia - koszty'!D47+'Założenia - koszty'!D70</f>
        <v>46200</v>
      </c>
      <c r="Y80" s="100">
        <f>IF(N80="n/a",0,N80*HLOOKUP(Dane!W80,'Założenia - koszty'!$D$12:$J$13,2,TRUE))</f>
        <v>0</v>
      </c>
      <c r="Z80" s="100">
        <f>IF(O80="n/a",0,O80*HLOOKUP(Dane!W80,'Założenia - koszty'!$D$12:$J$13,2,FALSE))</f>
        <v>1964380.0000000002</v>
      </c>
      <c r="AA80" s="100">
        <f>IF(Dane!O80&gt;0,Dane!O80*HLOOKUP(Dane!W80,'Założenia - koszty'!$B$12:$F$13,2,FALSE)*'Założenia - koszty'!$D$17*1000*'Założenia - koszty'!$D$4,0)</f>
        <v>0</v>
      </c>
      <c r="AB80" s="100">
        <f>IF(Dane!P80&gt;0,Dane!P80*HLOOKUP(Dane!W80,'Założenia - koszty'!$B$12:$F$13,2,FALSE)*'Założenia - koszty'!$D$17*1000*'Założenia - koszty'!$D$5,0)</f>
        <v>0</v>
      </c>
      <c r="AC80" s="101">
        <f t="shared" si="11"/>
        <v>163880</v>
      </c>
      <c r="AD80" s="101">
        <f t="shared" si="12"/>
        <v>3633080.0000000005</v>
      </c>
      <c r="AE80" s="100">
        <f>IF(J80="",0,J80*'Założenia - koszty'!$C$22)+E80*1000/'Założenia - koszty'!$D$53*'Założenia - koszty'!$D$52*2</f>
        <v>2744</v>
      </c>
      <c r="AF80" s="99">
        <f t="shared" si="13"/>
        <v>3799704.0000000005</v>
      </c>
      <c r="AG80" s="99">
        <f t="shared" si="14"/>
        <v>759940.80000000016</v>
      </c>
      <c r="AH80" s="99">
        <f t="shared" si="15"/>
        <v>4559644.8000000007</v>
      </c>
      <c r="AI80" s="99"/>
      <c r="AJ80" s="99">
        <f t="shared" si="18"/>
        <v>4559644.8000000007</v>
      </c>
      <c r="AK80" s="153"/>
      <c r="AL80" s="3" t="b">
        <f t="shared" si="16"/>
        <v>1</v>
      </c>
    </row>
    <row r="81" spans="2:38" ht="38.25" x14ac:dyDescent="0.25">
      <c r="B81" s="120" t="str">
        <f>Dane!B81</f>
        <v>04/01/02</v>
      </c>
      <c r="C81" s="120" t="str">
        <f>Dane!C81</f>
        <v>gdański</v>
      </c>
      <c r="D81" s="120" t="str">
        <f>Dane!D81</f>
        <v>Trąbki Wielkie</v>
      </c>
      <c r="E81" s="121">
        <f>Dane!H81</f>
        <v>0.65</v>
      </c>
      <c r="F81" s="111"/>
      <c r="G81" s="111"/>
      <c r="H81" s="111"/>
      <c r="I81" s="111"/>
      <c r="J81" s="111">
        <v>1</v>
      </c>
      <c r="K81" s="31" t="str">
        <f>IF(Dane!T81="","",Dane!T81)</f>
        <v>Wymiana barierek; Oznakowanie stacji kolejowej</v>
      </c>
      <c r="L81" s="21" t="str">
        <f>IF(Dane!L81&gt;0,Dane!X81,"n/a")</f>
        <v>n/a</v>
      </c>
      <c r="M81" s="23" t="str">
        <f>IF(Dane!K81&gt;0,Dane!X81,"n/a")</f>
        <v>n/a</v>
      </c>
      <c r="N81" s="23" t="str">
        <f>IFERROR(IF(Dane!L81&gt;0,Koszty!L81*Dane!L81*1000,"n/a"),"n/a")</f>
        <v>n/a</v>
      </c>
      <c r="O81" s="23" t="str">
        <f>IFERROR(IF(Dane!K81&gt;0,Koszty!M81*Dane!K81*1000,"n/a"),"n/a")</f>
        <v>n/a</v>
      </c>
      <c r="P81" s="100">
        <f>IF(F81="",0,HLOOKUP(B81,'Założenia - koszty'!$C$33:$K$43,11,FALSE))</f>
        <v>0</v>
      </c>
      <c r="Q81" s="100">
        <f>IF(G81="",0,IF(H81="",G81*'Założenia - koszty'!$I$30,G81*HLOOKUP(H81,'Założenia - koszty'!$B$20:$J$30,11,FALSE)))</f>
        <v>0</v>
      </c>
      <c r="R81" s="101">
        <f>IF(I81="",0,I81*'Założenia - koszty'!$D$69)</f>
        <v>0</v>
      </c>
      <c r="S81" s="100">
        <f>Dane!N81*'Założenia - koszty'!$D$48</f>
        <v>0</v>
      </c>
      <c r="T81" s="100">
        <f>IF(Dane!M81&gt;0,Dane!Y81*Dane!M81*1000*HLOOKUP(Dane!W81,'Założenia - koszty'!$B$12:$H$14,2,FALSE),0)*'Założenia - koszty'!$D$17</f>
        <v>0</v>
      </c>
      <c r="U81" s="100">
        <f>Dane!K81*'Założenia - koszty'!$D$9+Dane!L81*'Założenia - koszty'!$E$9</f>
        <v>0</v>
      </c>
      <c r="V81" s="100">
        <f>IF(Dane!G81=1,Dane!K81*'Założenia - koszty'!$D$14,0)</f>
        <v>0</v>
      </c>
      <c r="W81" s="100">
        <f>IF(Dane!G81=1,Dane!L81*'Założenia - koszty'!$D$14,0)</f>
        <v>0</v>
      </c>
      <c r="X81" s="100">
        <f>Dane!H81*'Założenia - koszty'!D63</f>
        <v>205075</v>
      </c>
      <c r="Y81" s="100">
        <f>IF(N81="n/a",0,N81*HLOOKUP(Dane!W81,'Założenia - koszty'!$D$12:$J$13,2,TRUE))</f>
        <v>0</v>
      </c>
      <c r="Z81" s="100">
        <f>IF(O81="n/a",0,O81*HLOOKUP(Dane!W81,'Założenia - koszty'!$D$12:$J$13,2,FALSE))</f>
        <v>0</v>
      </c>
      <c r="AA81" s="100">
        <f>IF(Dane!O81&gt;0,Dane!O81*HLOOKUP(Dane!W81,'Założenia - koszty'!$B$12:$F$13,2,FALSE)*'Założenia - koszty'!$D$17*1000*'Założenia - koszty'!$D$4,0)</f>
        <v>0</v>
      </c>
      <c r="AB81" s="100">
        <f>IF(Dane!P81&gt;0,Dane!P81*HLOOKUP(Dane!W81,'Założenia - koszty'!$B$12:$F$13,2,FALSE)*'Założenia - koszty'!$D$17*1000*'Założenia - koszty'!$D$5,0)</f>
        <v>0</v>
      </c>
      <c r="AC81" s="101">
        <f t="shared" si="11"/>
        <v>0</v>
      </c>
      <c r="AD81" s="101">
        <f t="shared" si="12"/>
        <v>205075</v>
      </c>
      <c r="AE81" s="100">
        <f>IF(J81="",0,J81*'Założenia - koszty'!$C$22)+E81*1000/'Założenia - koszty'!$D$53*'Założenia - koszty'!$D$52*2</f>
        <v>10164</v>
      </c>
      <c r="AF81" s="99">
        <f t="shared" si="13"/>
        <v>215239</v>
      </c>
      <c r="AG81" s="99">
        <f t="shared" si="14"/>
        <v>43047.8</v>
      </c>
      <c r="AH81" s="99">
        <f t="shared" si="15"/>
        <v>258286.8</v>
      </c>
      <c r="AI81" s="99"/>
      <c r="AJ81" s="99">
        <f t="shared" si="18"/>
        <v>258286.8</v>
      </c>
      <c r="AK81" s="153"/>
      <c r="AL81" s="3" t="b">
        <f t="shared" si="16"/>
        <v>1</v>
      </c>
    </row>
    <row r="82" spans="2:38" x14ac:dyDescent="0.25">
      <c r="B82" s="120" t="str">
        <f>Dane!B82</f>
        <v>04/01/03</v>
      </c>
      <c r="C82" s="120" t="str">
        <f>Dane!C82</f>
        <v>gdański</v>
      </c>
      <c r="D82" s="120" t="str">
        <f>Dane!D82</f>
        <v>Trąbki Wielkie</v>
      </c>
      <c r="E82" s="121">
        <f>Dane!H82</f>
        <v>1.8</v>
      </c>
      <c r="F82" s="111"/>
      <c r="G82" s="111"/>
      <c r="H82" s="111"/>
      <c r="I82" s="111"/>
      <c r="J82" s="111"/>
      <c r="K82" s="31" t="str">
        <f>IF(Dane!T82="","",Dane!T82)</f>
        <v/>
      </c>
      <c r="L82" s="21" t="str">
        <f>IF(Dane!L82&gt;0,Dane!X82,"n/a")</f>
        <v>n/a</v>
      </c>
      <c r="M82" s="23" t="str">
        <f>IF(Dane!K82&gt;0,Dane!X82,"n/a")</f>
        <v>n/a</v>
      </c>
      <c r="N82" s="23" t="str">
        <f>IFERROR(IF(Dane!L82&gt;0,Koszty!L82*Dane!L82*1000,"n/a"),"n/a")</f>
        <v>n/a</v>
      </c>
      <c r="O82" s="23" t="str">
        <f>IFERROR(IF(Dane!K82&gt;0,Koszty!M82*Dane!K82*1000,"n/a"),"n/a")</f>
        <v>n/a</v>
      </c>
      <c r="P82" s="100">
        <f>IF(F82="",0,HLOOKUP(B82,'Założenia - koszty'!$C$33:$K$43,11,FALSE))</f>
        <v>0</v>
      </c>
      <c r="Q82" s="100">
        <f>IF(G82="",0,IF(H82="",G82*'Założenia - koszty'!$I$30,G82*HLOOKUP(H82,'Założenia - koszty'!$B$20:$J$30,11,FALSE)))</f>
        <v>0</v>
      </c>
      <c r="R82" s="101">
        <f>IF(I82="",0,I82*'Założenia - koszty'!$D$69)</f>
        <v>0</v>
      </c>
      <c r="S82" s="100">
        <f>Dane!N82*'Założenia - koszty'!$D$48</f>
        <v>0</v>
      </c>
      <c r="T82" s="100">
        <f>IF(Dane!M82&gt;0,Dane!Y82*Dane!M82*1000*HLOOKUP(Dane!W82,'Założenia - koszty'!$B$12:$H$14,2,FALSE),0)*'Założenia - koszty'!$D$17</f>
        <v>0</v>
      </c>
      <c r="U82" s="100">
        <f>Dane!K82*'Założenia - koszty'!$D$9+Dane!L82*'Założenia - koszty'!$E$9</f>
        <v>0</v>
      </c>
      <c r="V82" s="100">
        <f>IF(Dane!G82=1,Dane!K82*'Założenia - koszty'!$D$14,0)</f>
        <v>0</v>
      </c>
      <c r="W82" s="100">
        <f>IF(Dane!G82=1,Dane!L82*'Założenia - koszty'!$D$14,0)</f>
        <v>0</v>
      </c>
      <c r="X82" s="100"/>
      <c r="Y82" s="100">
        <f>IF(N82="n/a",0,N82*HLOOKUP(Dane!W82,'Założenia - koszty'!$D$12:$J$13,2,TRUE))</f>
        <v>0</v>
      </c>
      <c r="Z82" s="100">
        <f>IF(O82="n/a",0,O82*HLOOKUP(Dane!W82,'Założenia - koszty'!$D$12:$J$13,2,FALSE))</f>
        <v>0</v>
      </c>
      <c r="AA82" s="100">
        <f>IF(Dane!O82&gt;0,Dane!O82*HLOOKUP(Dane!W82,'Założenia - koszty'!$B$12:$F$13,2,FALSE)*'Założenia - koszty'!$D$17*1000*'Założenia - koszty'!$D$4,0)</f>
        <v>0</v>
      </c>
      <c r="AB82" s="100">
        <f>IF(Dane!P82&gt;0,Dane!P82*HLOOKUP(Dane!W82,'Założenia - koszty'!$B$12:$F$13,2,FALSE)*'Założenia - koszty'!$D$17*1000*'Założenia - koszty'!$D$5,0)</f>
        <v>0</v>
      </c>
      <c r="AC82" s="101">
        <f t="shared" si="11"/>
        <v>0</v>
      </c>
      <c r="AD82" s="101">
        <f t="shared" si="12"/>
        <v>0</v>
      </c>
      <c r="AE82" s="100">
        <f>IF(J82="",0,J82*'Założenia - koszty'!$C$22)+E82*1000/'Założenia - koszty'!$D$53*'Założenia - koszty'!$D$52*2</f>
        <v>1008</v>
      </c>
      <c r="AF82" s="99">
        <f t="shared" si="13"/>
        <v>1008</v>
      </c>
      <c r="AG82" s="99">
        <f t="shared" si="14"/>
        <v>201.60000000000002</v>
      </c>
      <c r="AH82" s="99">
        <f t="shared" si="15"/>
        <v>1209.5999999999999</v>
      </c>
      <c r="AI82" s="99"/>
      <c r="AJ82" s="99">
        <f t="shared" si="18"/>
        <v>1209.5999999999999</v>
      </c>
      <c r="AK82" s="153"/>
      <c r="AL82" s="3" t="b">
        <f t="shared" si="16"/>
        <v>1</v>
      </c>
    </row>
    <row r="83" spans="2:38" x14ac:dyDescent="0.25">
      <c r="B83" s="120" t="str">
        <f>Dane!B83</f>
        <v>04/02/01</v>
      </c>
      <c r="C83" s="120" t="str">
        <f>Dane!C83</f>
        <v>gdański</v>
      </c>
      <c r="D83" s="120" t="str">
        <f>Dane!D83</f>
        <v>Pszczółki</v>
      </c>
      <c r="E83" s="121">
        <f>Dane!H83</f>
        <v>1.7</v>
      </c>
      <c r="F83" s="111"/>
      <c r="G83" s="111">
        <v>1</v>
      </c>
      <c r="H83" s="111"/>
      <c r="I83" s="111"/>
      <c r="J83" s="111"/>
      <c r="K83" s="31" t="str">
        <f>IF(Dane!T83="","",Dane!T83)</f>
        <v/>
      </c>
      <c r="L83" s="21" t="str">
        <f>IF(Dane!L83&gt;0,Dane!X83,"n/a")</f>
        <v>n/a</v>
      </c>
      <c r="M83" s="23" t="str">
        <f>IF(Dane!K83&gt;0,Dane!X83,"n/a")</f>
        <v>n/a</v>
      </c>
      <c r="N83" s="23" t="str">
        <f>IFERROR(IF(Dane!L83&gt;0,Koszty!L83*Dane!L83*1000,"n/a"),"n/a")</f>
        <v>n/a</v>
      </c>
      <c r="O83" s="23" t="str">
        <f>IFERROR(IF(Dane!K83&gt;0,Koszty!M83*Dane!K83*1000,"n/a"),"n/a")</f>
        <v>n/a</v>
      </c>
      <c r="P83" s="100">
        <f>IF(F83="",0,HLOOKUP(B83,'Założenia - koszty'!$C$33:$K$43,11,FALSE))</f>
        <v>0</v>
      </c>
      <c r="Q83" s="100">
        <f>IF(G83="",0,IF(H83="",G83*'Założenia - koszty'!$I$30,G83*HLOOKUP(H83,'Założenia - koszty'!$B$20:$J$30,11,FALSE)))</f>
        <v>81940</v>
      </c>
      <c r="R83" s="101">
        <f>IF(I83="",0,I83*'Założenia - koszty'!$D$69)</f>
        <v>0</v>
      </c>
      <c r="S83" s="100">
        <f>Dane!N83*'Założenia - koszty'!$D$48</f>
        <v>0</v>
      </c>
      <c r="T83" s="100">
        <f>IF(Dane!M83&gt;0,Dane!Y83*Dane!M83*1000*HLOOKUP(Dane!W83,'Założenia - koszty'!$B$12:$H$14,2,FALSE),0)*'Założenia - koszty'!$D$17</f>
        <v>0</v>
      </c>
      <c r="U83" s="100">
        <f>Dane!K83*'Założenia - koszty'!$D$9+Dane!L83*'Założenia - koszty'!$E$9</f>
        <v>0</v>
      </c>
      <c r="V83" s="100">
        <f>IF(Dane!G83=1,Dane!K83*'Założenia - koszty'!$D$14,0)</f>
        <v>0</v>
      </c>
      <c r="W83" s="100">
        <f>IF(Dane!G83=1,Dane!L83*'Założenia - koszty'!$D$14,0)</f>
        <v>0</v>
      </c>
      <c r="X83" s="100"/>
      <c r="Y83" s="100">
        <f>IF(N83="n/a",0,N83*HLOOKUP(Dane!W83,'Założenia - koszty'!$D$12:$J$13,2,TRUE))</f>
        <v>0</v>
      </c>
      <c r="Z83" s="100">
        <f>IF(O83="n/a",0,O83*HLOOKUP(Dane!W83,'Założenia - koszty'!$D$12:$J$13,2,FALSE))</f>
        <v>0</v>
      </c>
      <c r="AA83" s="100">
        <f>IF(Dane!O83&gt;0,Dane!O83*HLOOKUP(Dane!W83,'Założenia - koszty'!$B$12:$F$13,2,FALSE)*'Założenia - koszty'!$D$17*1000*'Założenia - koszty'!$D$4,0)</f>
        <v>0</v>
      </c>
      <c r="AB83" s="100">
        <f>IF(Dane!P83&gt;0,Dane!P83*HLOOKUP(Dane!W83,'Założenia - koszty'!$B$12:$F$13,2,FALSE)*'Założenia - koszty'!$D$17*1000*'Założenia - koszty'!$D$5,0)</f>
        <v>0</v>
      </c>
      <c r="AC83" s="101">
        <f t="shared" si="11"/>
        <v>81940</v>
      </c>
      <c r="AD83" s="101">
        <f t="shared" si="12"/>
        <v>0</v>
      </c>
      <c r="AE83" s="100">
        <f>IF(J83="",0,J83*'Założenia - koszty'!$C$22)+E83*1000/'Założenia - koszty'!$D$53*'Założenia - koszty'!$D$52*2</f>
        <v>952</v>
      </c>
      <c r="AF83" s="99">
        <f t="shared" si="13"/>
        <v>82892</v>
      </c>
      <c r="AG83" s="99">
        <f t="shared" si="14"/>
        <v>16578.400000000001</v>
      </c>
      <c r="AH83" s="99">
        <f t="shared" si="15"/>
        <v>99470.399999999994</v>
      </c>
      <c r="AI83" s="99"/>
      <c r="AJ83" s="99">
        <f t="shared" si="18"/>
        <v>99470.399999999994</v>
      </c>
      <c r="AK83" s="153"/>
      <c r="AL83" s="3" t="b">
        <f t="shared" si="16"/>
        <v>1</v>
      </c>
    </row>
    <row r="84" spans="2:38" x14ac:dyDescent="0.25">
      <c r="B84" s="120" t="str">
        <f>Dane!B84</f>
        <v>04/02/02</v>
      </c>
      <c r="C84" s="120" t="str">
        <f>Dane!C84</f>
        <v>gdański</v>
      </c>
      <c r="D84" s="120" t="str">
        <f>Dane!D84</f>
        <v>Pszczółki</v>
      </c>
      <c r="E84" s="121">
        <f>Dane!H84</f>
        <v>3.8</v>
      </c>
      <c r="F84" s="111"/>
      <c r="G84" s="111"/>
      <c r="H84" s="111"/>
      <c r="I84" s="111"/>
      <c r="J84" s="111"/>
      <c r="K84" s="31" t="str">
        <f>IF(Dane!T84="","",Dane!T84)</f>
        <v>Wymiana barierek</v>
      </c>
      <c r="L84" s="21" t="str">
        <f>IF(Dane!L84&gt;0,Dane!X84,"n/a")</f>
        <v>n/a</v>
      </c>
      <c r="M84" s="23" t="str">
        <f>IF(Dane!K84&gt;0,Dane!X84,"n/a")</f>
        <v>n/a</v>
      </c>
      <c r="N84" s="23" t="str">
        <f>IFERROR(IF(Dane!L84&gt;0,Koszty!L84*Dane!L84*1000,"n/a"),"n/a")</f>
        <v>n/a</v>
      </c>
      <c r="O84" s="23" t="str">
        <f>IFERROR(IF(Dane!K84&gt;0,Koszty!M84*Dane!K84*1000,"n/a"),"n/a")</f>
        <v>n/a</v>
      </c>
      <c r="P84" s="100">
        <f>IF(F84="",0,HLOOKUP(B84,'Założenia - koszty'!$C$33:$K$43,11,FALSE))</f>
        <v>0</v>
      </c>
      <c r="Q84" s="100">
        <f>IF(G84="",0,IF(H84="",G84*'Założenia - koszty'!$I$30,G84*HLOOKUP(H84,'Założenia - koszty'!$B$20:$J$30,11,FALSE)))</f>
        <v>0</v>
      </c>
      <c r="R84" s="101">
        <f>IF(I84="",0,I84*'Założenia - koszty'!$D$69)</f>
        <v>0</v>
      </c>
      <c r="S84" s="100">
        <f>Dane!N84*'Założenia - koszty'!$D$48</f>
        <v>0</v>
      </c>
      <c r="T84" s="100">
        <f>IF(Dane!M84&gt;0,Dane!Y84*Dane!M84*1000*HLOOKUP(Dane!W84,'Założenia - koszty'!$B$12:$H$14,2,FALSE),0)*'Założenia - koszty'!$D$17</f>
        <v>0</v>
      </c>
      <c r="U84" s="100">
        <f>Dane!K84*'Założenia - koszty'!$D$9+Dane!L84*'Założenia - koszty'!$E$9</f>
        <v>0</v>
      </c>
      <c r="V84" s="100">
        <f>IF(Dane!G84=1,Dane!K84*'Założenia - koszty'!$D$14,0)</f>
        <v>0</v>
      </c>
      <c r="W84" s="100">
        <f>IF(Dane!G84=1,Dane!L84*'Założenia - koszty'!$D$14,0)</f>
        <v>0</v>
      </c>
      <c r="X84" s="100">
        <f>Dane!H84*'Założenia - koszty'!D63</f>
        <v>1198900</v>
      </c>
      <c r="Y84" s="100">
        <f>IF(N84="n/a",0,N84*HLOOKUP(Dane!W84,'Założenia - koszty'!$D$12:$J$13,2,TRUE))</f>
        <v>0</v>
      </c>
      <c r="Z84" s="100">
        <f>IF(O84="n/a",0,O84*HLOOKUP(Dane!W84,'Założenia - koszty'!$D$12:$J$13,2,FALSE))</f>
        <v>0</v>
      </c>
      <c r="AA84" s="100">
        <f>IF(Dane!O84&gt;0,Dane!O84*HLOOKUP(Dane!W84,'Założenia - koszty'!$B$12:$F$13,2,FALSE)*'Założenia - koszty'!$D$17*1000*'Założenia - koszty'!$D$4,0)</f>
        <v>0</v>
      </c>
      <c r="AB84" s="100">
        <f>IF(Dane!P84&gt;0,Dane!P84*HLOOKUP(Dane!W84,'Założenia - koszty'!$B$12:$F$13,2,FALSE)*'Założenia - koszty'!$D$17*1000*'Założenia - koszty'!$D$5,0)</f>
        <v>0</v>
      </c>
      <c r="AC84" s="101">
        <f t="shared" si="11"/>
        <v>0</v>
      </c>
      <c r="AD84" s="101">
        <f t="shared" si="12"/>
        <v>1198900</v>
      </c>
      <c r="AE84" s="100">
        <f>IF(J84="",0,J84*'Założenia - koszty'!$C$22)+E84*1000/'Założenia - koszty'!$D$53*'Założenia - koszty'!$D$52*2</f>
        <v>2128</v>
      </c>
      <c r="AF84" s="99">
        <f t="shared" si="13"/>
        <v>1201028</v>
      </c>
      <c r="AG84" s="99">
        <f t="shared" si="14"/>
        <v>240205.6</v>
      </c>
      <c r="AH84" s="99">
        <f t="shared" si="15"/>
        <v>1441233.6</v>
      </c>
      <c r="AI84" s="99"/>
      <c r="AJ84" s="99">
        <f t="shared" si="18"/>
        <v>1441233.6</v>
      </c>
      <c r="AK84" s="153"/>
      <c r="AL84" s="3" t="b">
        <f t="shared" si="16"/>
        <v>1</v>
      </c>
    </row>
    <row r="85" spans="2:38" ht="25.5" x14ac:dyDescent="0.25">
      <c r="B85" s="120" t="str">
        <f>Dane!B85</f>
        <v>04/02/03</v>
      </c>
      <c r="C85" s="120" t="str">
        <f>Dane!C85</f>
        <v>gdański</v>
      </c>
      <c r="D85" s="120" t="str">
        <f>Dane!D85</f>
        <v>Pszczółki</v>
      </c>
      <c r="E85" s="121">
        <f>Dane!H85</f>
        <v>0.65</v>
      </c>
      <c r="F85" s="111"/>
      <c r="G85" s="111"/>
      <c r="H85" s="111"/>
      <c r="I85" s="111"/>
      <c r="J85" s="111"/>
      <c r="K85" s="31" t="str">
        <f>IF(Dane!T85="","",Dane!T85)</f>
        <v>Przejazd rowerowy przez DK91</v>
      </c>
      <c r="L85" s="21" t="str">
        <f>IF(Dane!L85&gt;0,Dane!X85,"n/a")</f>
        <v>n/a</v>
      </c>
      <c r="M85" s="23">
        <f>IF(Dane!K85&gt;0,Dane!X85,"n/a")</f>
        <v>2.5</v>
      </c>
      <c r="N85" s="23" t="str">
        <f>IFERROR(IF(Dane!L85&gt;0,Koszty!L85*Dane!L85*1000,"n/a"),"n/a")</f>
        <v>n/a</v>
      </c>
      <c r="O85" s="23">
        <f>IFERROR(IF(Dane!K85&gt;0,Koszty!M85*Dane!K85*1000,"n/a"),"n/a")</f>
        <v>875</v>
      </c>
      <c r="P85" s="100">
        <f>IF(F85="",0,HLOOKUP(B85,'Założenia - koszty'!$C$33:$K$43,11,FALSE))</f>
        <v>0</v>
      </c>
      <c r="Q85" s="100">
        <f>IF(G85="",0,IF(H85="",G85*'Założenia - koszty'!$I$30,G85*HLOOKUP(H85,'Założenia - koszty'!$B$20:$J$30,11,FALSE)))</f>
        <v>0</v>
      </c>
      <c r="R85" s="101">
        <f>IF(I85="",0,I85*'Założenia - koszty'!$D$69)</f>
        <v>0</v>
      </c>
      <c r="S85" s="100">
        <f>Dane!N85*'Założenia - koszty'!$D$48</f>
        <v>0</v>
      </c>
      <c r="T85" s="100">
        <f>IF(Dane!M85&gt;0,Dane!Y85*Dane!M85*1000*HLOOKUP(Dane!W85,'Założenia - koszty'!$B$12:$H$14,2,FALSE),0)*'Założenia - koszty'!$D$17</f>
        <v>0</v>
      </c>
      <c r="U85" s="100">
        <f>Dane!K85*'Założenia - koszty'!$D$9+Dane!L85*'Założenia - koszty'!$E$9</f>
        <v>129062.49999999999</v>
      </c>
      <c r="V85" s="100">
        <f>IF(Dane!G85=1,Dane!K85*'Założenia - koszty'!$D$14,0)</f>
        <v>12250</v>
      </c>
      <c r="W85" s="100">
        <f>IF(Dane!G85=1,Dane!L85*'Założenia - koszty'!$D$14,0)</f>
        <v>0</v>
      </c>
      <c r="X85" s="100">
        <f>'Założenia - koszty'!D47</f>
        <v>5000</v>
      </c>
      <c r="Y85" s="100">
        <f>IF(N85="n/a",0,N85*HLOOKUP(Dane!W85,'Założenia - koszty'!$D$12:$J$13,2,TRUE))</f>
        <v>0</v>
      </c>
      <c r="Z85" s="100">
        <f>IF(O85="n/a",0,O85*HLOOKUP(Dane!W85,'Założenia - koszty'!$D$12:$J$13,2,FALSE))</f>
        <v>156257.5</v>
      </c>
      <c r="AA85" s="100">
        <f>IF(Dane!O85&gt;0,Dane!O85*HLOOKUP(Dane!W85,'Założenia - koszty'!$B$12:$F$13,2,FALSE)*'Założenia - koszty'!$D$17*1000*'Założenia - koszty'!$D$4,0)</f>
        <v>0</v>
      </c>
      <c r="AB85" s="100">
        <f>IF(Dane!P85&gt;0,Dane!P85*HLOOKUP(Dane!W85,'Założenia - koszty'!$B$12:$F$13,2,FALSE)*'Założenia - koszty'!$D$17*1000*'Założenia - koszty'!$D$5,0)</f>
        <v>0</v>
      </c>
      <c r="AC85" s="101">
        <f t="shared" si="11"/>
        <v>0</v>
      </c>
      <c r="AD85" s="101">
        <f t="shared" si="12"/>
        <v>302570</v>
      </c>
      <c r="AE85" s="100">
        <f>IF(J85="",0,J85*'Założenia - koszty'!$C$22)+E85*1000/'Założenia - koszty'!$D$53*'Założenia - koszty'!$D$52*2</f>
        <v>364</v>
      </c>
      <c r="AF85" s="99">
        <f t="shared" si="13"/>
        <v>302934</v>
      </c>
      <c r="AG85" s="99">
        <f t="shared" si="14"/>
        <v>60586.8</v>
      </c>
      <c r="AH85" s="99">
        <f t="shared" si="15"/>
        <v>363520.8</v>
      </c>
      <c r="AI85" s="99"/>
      <c r="AJ85" s="99">
        <f t="shared" si="18"/>
        <v>363520.8</v>
      </c>
      <c r="AK85" s="153"/>
      <c r="AL85" s="3" t="b">
        <f t="shared" si="16"/>
        <v>1</v>
      </c>
    </row>
    <row r="86" spans="2:38" x14ac:dyDescent="0.25">
      <c r="B86" s="120" t="str">
        <f>Dane!B86</f>
        <v>04/02/04</v>
      </c>
      <c r="C86" s="120" t="str">
        <f>Dane!C86</f>
        <v>gdański</v>
      </c>
      <c r="D86" s="120" t="str">
        <f>Dane!D86</f>
        <v>Pszczółki</v>
      </c>
      <c r="E86" s="121">
        <f>Dane!H86</f>
        <v>1.05</v>
      </c>
      <c r="F86" s="111"/>
      <c r="G86" s="111">
        <v>1</v>
      </c>
      <c r="H86" s="111"/>
      <c r="I86" s="111"/>
      <c r="J86" s="111"/>
      <c r="K86" s="31" t="str">
        <f>IF(Dane!T86="","",Dane!T86)</f>
        <v/>
      </c>
      <c r="L86" s="21" t="str">
        <f>IF(Dane!L86&gt;0,Dane!X86,"n/a")</f>
        <v>n/a</v>
      </c>
      <c r="M86" s="23" t="str">
        <f>IF(Dane!K86&gt;0,Dane!X86,"n/a")</f>
        <v>n/a</v>
      </c>
      <c r="N86" s="23" t="str">
        <f>IFERROR(IF(Dane!L86&gt;0,Koszty!L86*Dane!L86*1000,"n/a"),"n/a")</f>
        <v>n/a</v>
      </c>
      <c r="O86" s="23" t="str">
        <f>IFERROR(IF(Dane!K86&gt;0,Koszty!M86*Dane!K86*1000,"n/a"),"n/a")</f>
        <v>n/a</v>
      </c>
      <c r="P86" s="100">
        <f>IF(F86="",0,HLOOKUP(B86,'Założenia - koszty'!$C$33:$K$43,11,FALSE))</f>
        <v>0</v>
      </c>
      <c r="Q86" s="100">
        <f>IF(G86="",0,IF(H86="",G86*'Założenia - koszty'!$I$30,G86*HLOOKUP(H86,'Założenia - koszty'!$B$20:$J$30,11,FALSE)))</f>
        <v>81940</v>
      </c>
      <c r="R86" s="101">
        <f>IF(I86="",0,I86*'Założenia - koszty'!$D$69)</f>
        <v>0</v>
      </c>
      <c r="S86" s="100">
        <f>Dane!N86*'Założenia - koszty'!$D$48</f>
        <v>13500</v>
      </c>
      <c r="T86" s="100">
        <f>IF(Dane!M86&gt;0,Dane!Y86*Dane!M86*1000*HLOOKUP(Dane!W86,'Założenia - koszty'!$B$12:$H$14,2,FALSE),0)*'Założenia - koszty'!$D$17</f>
        <v>0</v>
      </c>
      <c r="U86" s="100">
        <f>Dane!K86*'Założenia - koszty'!$D$9+Dane!L86*'Założenia - koszty'!$E$9</f>
        <v>0</v>
      </c>
      <c r="V86" s="100">
        <f>IF(Dane!G86=1,Dane!K86*'Założenia - koszty'!$D$14,0)</f>
        <v>0</v>
      </c>
      <c r="W86" s="100">
        <f>IF(Dane!G86=1,Dane!L86*'Założenia - koszty'!$D$14,0)</f>
        <v>0</v>
      </c>
      <c r="X86" s="100"/>
      <c r="Y86" s="100">
        <f>IF(N86="n/a",0,N86*HLOOKUP(Dane!W86,'Założenia - koszty'!$D$12:$J$13,2,TRUE))</f>
        <v>0</v>
      </c>
      <c r="Z86" s="100">
        <f>IF(O86="n/a",0,O86*HLOOKUP(Dane!W86,'Założenia - koszty'!$D$12:$J$13,2,FALSE))</f>
        <v>0</v>
      </c>
      <c r="AA86" s="100">
        <f>IF(Dane!O86&gt;0,Dane!O86*HLOOKUP(Dane!W86,'Założenia - koszty'!$B$12:$F$13,2,FALSE)*'Założenia - koszty'!$D$17*1000*'Założenia - koszty'!$D$4,0)</f>
        <v>0</v>
      </c>
      <c r="AB86" s="100">
        <f>IF(Dane!P86&gt;0,Dane!P86*HLOOKUP(Dane!W86,'Założenia - koszty'!$B$12:$F$13,2,FALSE)*'Założenia - koszty'!$D$17*1000*'Założenia - koszty'!$D$5,0)</f>
        <v>0</v>
      </c>
      <c r="AC86" s="101">
        <f t="shared" si="11"/>
        <v>81940</v>
      </c>
      <c r="AD86" s="101">
        <f t="shared" si="12"/>
        <v>13500</v>
      </c>
      <c r="AE86" s="100">
        <f>IF(J86="",0,J86*'Założenia - koszty'!$C$22)+E86*1000/'Założenia - koszty'!$D$53*'Założenia - koszty'!$D$52*2</f>
        <v>588</v>
      </c>
      <c r="AF86" s="99">
        <f t="shared" si="13"/>
        <v>96028</v>
      </c>
      <c r="AG86" s="99">
        <f t="shared" si="14"/>
        <v>19205.600000000002</v>
      </c>
      <c r="AH86" s="99">
        <f t="shared" si="15"/>
        <v>115233.60000000001</v>
      </c>
      <c r="AI86" s="99"/>
      <c r="AJ86" s="99">
        <f t="shared" si="18"/>
        <v>115233.60000000001</v>
      </c>
      <c r="AK86" s="153"/>
      <c r="AL86" s="3" t="b">
        <f t="shared" si="16"/>
        <v>1</v>
      </c>
    </row>
    <row r="87" spans="2:38" x14ac:dyDescent="0.25">
      <c r="B87" s="120" t="str">
        <f>Dane!B87</f>
        <v>04/02/05</v>
      </c>
      <c r="C87" s="120" t="str">
        <f>Dane!C87</f>
        <v>gdański</v>
      </c>
      <c r="D87" s="120" t="str">
        <f>Dane!D87</f>
        <v>Pszczółki</v>
      </c>
      <c r="E87" s="121">
        <f>Dane!H87</f>
        <v>1.2</v>
      </c>
      <c r="F87" s="111"/>
      <c r="G87" s="111"/>
      <c r="H87" s="111"/>
      <c r="I87" s="111"/>
      <c r="J87" s="111"/>
      <c r="K87" s="31" t="str">
        <f>IF(Dane!T87="","",Dane!T87)</f>
        <v/>
      </c>
      <c r="L87" s="21" t="str">
        <f>IF(Dane!L87&gt;0,Dane!X87,"n/a")</f>
        <v>n/a</v>
      </c>
      <c r="M87" s="23">
        <f>IF(Dane!K87&gt;0,Dane!X87,"n/a")</f>
        <v>2.5</v>
      </c>
      <c r="N87" s="23" t="str">
        <f>IFERROR(IF(Dane!L87&gt;0,Koszty!L87*Dane!L87*1000,"n/a"),"n/a")</f>
        <v>n/a</v>
      </c>
      <c r="O87" s="23">
        <f>IFERROR(IF(Dane!K87&gt;0,Koszty!M87*Dane!K87*1000,"n/a"),"n/a")</f>
        <v>3000</v>
      </c>
      <c r="P87" s="100">
        <f>IF(F87="",0,HLOOKUP(B87,'Założenia - koszty'!$C$33:$K$43,11,FALSE))</f>
        <v>0</v>
      </c>
      <c r="Q87" s="100">
        <f>IF(G87="",0,IF(H87="",G87*'Założenia - koszty'!$I$30,G87*HLOOKUP(H87,'Założenia - koszty'!$B$20:$J$30,11,FALSE)))</f>
        <v>0</v>
      </c>
      <c r="R87" s="101">
        <f>IF(I87="",0,I87*'Założenia - koszty'!$D$69)</f>
        <v>0</v>
      </c>
      <c r="S87" s="100">
        <f>Dane!N87*'Założenia - koszty'!$D$48</f>
        <v>0</v>
      </c>
      <c r="T87" s="100">
        <f>IF(Dane!M87&gt;0,Dane!Y87*Dane!M87*1000*HLOOKUP(Dane!W87,'Założenia - koszty'!$B$12:$H$14,2,FALSE),0)*'Założenia - koszty'!$D$17</f>
        <v>0</v>
      </c>
      <c r="U87" s="100">
        <f>Dane!K87*'Założenia - koszty'!$D$9+Dane!L87*'Założenia - koszty'!$E$9</f>
        <v>442500</v>
      </c>
      <c r="V87" s="100">
        <f>IF(Dane!G87=1,Dane!K87*'Założenia - koszty'!$D$14,0)</f>
        <v>0</v>
      </c>
      <c r="W87" s="100">
        <f>IF(Dane!G87=1,Dane!L87*'Założenia - koszty'!$D$14,0)</f>
        <v>0</v>
      </c>
      <c r="X87" s="100"/>
      <c r="Y87" s="100">
        <f>IF(N87="n/a",0,N87*HLOOKUP(Dane!W87,'Założenia - koszty'!$D$12:$J$13,2,TRUE))</f>
        <v>0</v>
      </c>
      <c r="Z87" s="100">
        <f>IF(O87="n/a",0,O87*HLOOKUP(Dane!W87,'Założenia - koszty'!$D$12:$J$13,2,FALSE))</f>
        <v>535740</v>
      </c>
      <c r="AA87" s="100">
        <f>IF(Dane!O87&gt;0,Dane!O87*HLOOKUP(Dane!W87,'Założenia - koszty'!$B$12:$F$13,2,FALSE)*'Założenia - koszty'!$D$17*1000*'Założenia - koszty'!$D$4,0)</f>
        <v>0</v>
      </c>
      <c r="AB87" s="100">
        <f>IF(Dane!P87&gt;0,Dane!P87*HLOOKUP(Dane!W87,'Założenia - koszty'!$B$12:$F$13,2,FALSE)*'Założenia - koszty'!$D$17*1000*'Założenia - koszty'!$D$5,0)</f>
        <v>0</v>
      </c>
      <c r="AC87" s="101">
        <f t="shared" si="11"/>
        <v>0</v>
      </c>
      <c r="AD87" s="101">
        <f t="shared" si="12"/>
        <v>978240</v>
      </c>
      <c r="AE87" s="100">
        <f>IF(J87="",0,J87*'Założenia - koszty'!$C$22)+E87*1000/'Założenia - koszty'!$D$53*'Założenia - koszty'!$D$52*2</f>
        <v>672</v>
      </c>
      <c r="AF87" s="99">
        <f t="shared" si="13"/>
        <v>978912</v>
      </c>
      <c r="AG87" s="99">
        <f t="shared" si="14"/>
        <v>195782.40000000002</v>
      </c>
      <c r="AH87" s="99">
        <f t="shared" si="15"/>
        <v>1174694.3999999999</v>
      </c>
      <c r="AI87" s="99"/>
      <c r="AJ87" s="99">
        <f t="shared" si="18"/>
        <v>1174694.3999999999</v>
      </c>
      <c r="AK87" s="153"/>
      <c r="AL87" s="3" t="b">
        <f t="shared" si="16"/>
        <v>1</v>
      </c>
    </row>
    <row r="88" spans="2:38" x14ac:dyDescent="0.25">
      <c r="B88" s="120" t="str">
        <f>Dane!B88</f>
        <v>04/03/01</v>
      </c>
      <c r="C88" s="120" t="str">
        <f>Dane!C88</f>
        <v>gdański</v>
      </c>
      <c r="D88" s="120" t="str">
        <f>Dane!D88</f>
        <v>Suchy Dąb</v>
      </c>
      <c r="E88" s="121">
        <f>Dane!H88</f>
        <v>6.8</v>
      </c>
      <c r="F88" s="111"/>
      <c r="G88" s="111"/>
      <c r="H88" s="111"/>
      <c r="I88" s="111"/>
      <c r="J88" s="111"/>
      <c r="K88" s="31" t="str">
        <f>IF(Dane!T88="","",Dane!T88)</f>
        <v/>
      </c>
      <c r="L88" s="21" t="str">
        <f>IF(Dane!L88&gt;0,Dane!X88,"n/a")</f>
        <v>n/a</v>
      </c>
      <c r="M88" s="23">
        <f>IF(Dane!K88&gt;0,Dane!X88,"n/a")</f>
        <v>2.5</v>
      </c>
      <c r="N88" s="23" t="str">
        <f>IFERROR(IF(Dane!L88&gt;0,Koszty!L88*Dane!L88*1000,"n/a"),"n/a")</f>
        <v>n/a</v>
      </c>
      <c r="O88" s="23">
        <f>IFERROR(IF(Dane!K88&gt;0,Koszty!M88*Dane!K88*1000,"n/a"),"n/a")</f>
        <v>17000</v>
      </c>
      <c r="P88" s="100">
        <f>IF(F88="",0,HLOOKUP(B88,'Założenia - koszty'!$C$33:$K$43,11,FALSE))</f>
        <v>0</v>
      </c>
      <c r="Q88" s="100">
        <f>IF(G88="",0,IF(H88="",G88*'Założenia - koszty'!$I$30,G88*HLOOKUP(H88,'Założenia - koszty'!$B$20:$J$30,11,FALSE)))</f>
        <v>0</v>
      </c>
      <c r="R88" s="101">
        <f>IF(I88="",0,I88*'Założenia - koszty'!$D$69)</f>
        <v>0</v>
      </c>
      <c r="S88" s="100">
        <f>Dane!N88*'Założenia - koszty'!$D$48</f>
        <v>0</v>
      </c>
      <c r="T88" s="100">
        <f>IF(Dane!M88&gt;0,Dane!Y88*Dane!M88*1000*HLOOKUP(Dane!W88,'Założenia - koszty'!$B$12:$H$14,2,FALSE),0)*'Założenia - koszty'!$D$17</f>
        <v>0</v>
      </c>
      <c r="U88" s="100">
        <f>Dane!K88*'Założenia - koszty'!$D$9+Dane!L88*'Założenia - koszty'!$E$9</f>
        <v>2507500</v>
      </c>
      <c r="V88" s="100">
        <f>IF(Dane!G88=1,Dane!K88*'Założenia - koszty'!$D$14,0)</f>
        <v>0</v>
      </c>
      <c r="W88" s="100">
        <f>IF(Dane!G88=1,Dane!L88*'Założenia - koszty'!$D$14,0)</f>
        <v>0</v>
      </c>
      <c r="X88" s="100"/>
      <c r="Y88" s="100">
        <f>IF(N88="n/a",0,N88*HLOOKUP(Dane!W88,'Założenia - koszty'!$D$12:$J$13,2,TRUE))</f>
        <v>0</v>
      </c>
      <c r="Z88" s="100">
        <f>IF(O88="n/a",0,O88*HLOOKUP(Dane!W88,'Założenia - koszty'!$D$12:$J$13,2,FALSE))</f>
        <v>3035860</v>
      </c>
      <c r="AA88" s="100">
        <f>IF(Dane!O88&gt;0,Dane!O88*HLOOKUP(Dane!W88,'Założenia - koszty'!$B$12:$F$13,2,FALSE)*'Założenia - koszty'!$D$17*1000*'Założenia - koszty'!$D$4,0)</f>
        <v>0</v>
      </c>
      <c r="AB88" s="100">
        <f>IF(Dane!P88&gt;0,Dane!P88*HLOOKUP(Dane!W88,'Założenia - koszty'!$B$12:$F$13,2,FALSE)*'Założenia - koszty'!$D$17*1000*'Założenia - koszty'!$D$5,0)</f>
        <v>0</v>
      </c>
      <c r="AC88" s="101">
        <f t="shared" si="11"/>
        <v>0</v>
      </c>
      <c r="AD88" s="101">
        <f t="shared" si="12"/>
        <v>5543360</v>
      </c>
      <c r="AE88" s="100">
        <f>IF(J88="",0,J88*'Założenia - koszty'!$C$22)+E88*1000/'Założenia - koszty'!$D$53*'Założenia - koszty'!$D$52*2</f>
        <v>3808</v>
      </c>
      <c r="AF88" s="99">
        <f t="shared" si="13"/>
        <v>5547168</v>
      </c>
      <c r="AG88" s="99">
        <f t="shared" si="14"/>
        <v>1109433.6000000001</v>
      </c>
      <c r="AH88" s="99">
        <f t="shared" si="15"/>
        <v>6656601.5999999996</v>
      </c>
      <c r="AI88" s="99"/>
      <c r="AJ88" s="99">
        <f t="shared" si="18"/>
        <v>6656601.5999999996</v>
      </c>
      <c r="AK88" s="153"/>
      <c r="AL88" s="3" t="b">
        <f t="shared" si="16"/>
        <v>1</v>
      </c>
    </row>
    <row r="89" spans="2:38" x14ac:dyDescent="0.25">
      <c r="B89" s="120" t="str">
        <f>Dane!B89</f>
        <v>04/03/02</v>
      </c>
      <c r="C89" s="120" t="str">
        <f>Dane!C89</f>
        <v>gdański</v>
      </c>
      <c r="D89" s="120" t="str">
        <f>Dane!D89</f>
        <v>Suchy Dąb</v>
      </c>
      <c r="E89" s="121">
        <f>Dane!H89</f>
        <v>0.4</v>
      </c>
      <c r="F89" s="111"/>
      <c r="G89" s="111">
        <v>1</v>
      </c>
      <c r="H89" s="111"/>
      <c r="I89" s="111"/>
      <c r="J89" s="111"/>
      <c r="K89" s="31" t="str">
        <f>IF(Dane!T89="","",Dane!T89)</f>
        <v/>
      </c>
      <c r="L89" s="21" t="str">
        <f>IF(Dane!L89&gt;0,Dane!X89,"n/a")</f>
        <v>n/a</v>
      </c>
      <c r="M89" s="23" t="str">
        <f>IF(Dane!K89&gt;0,Dane!X89,"n/a")</f>
        <v>n/a</v>
      </c>
      <c r="N89" s="23" t="str">
        <f>IFERROR(IF(Dane!L89&gt;0,Koszty!L89*Dane!L89*1000,"n/a"),"n/a")</f>
        <v>n/a</v>
      </c>
      <c r="O89" s="23" t="str">
        <f>IFERROR(IF(Dane!K89&gt;0,Koszty!M89*Dane!K89*1000,"n/a"),"n/a")</f>
        <v>n/a</v>
      </c>
      <c r="P89" s="100">
        <f>IF(F89="",0,HLOOKUP(B89,'Założenia - koszty'!$C$33:$K$43,11,FALSE))</f>
        <v>0</v>
      </c>
      <c r="Q89" s="100">
        <f>IF(G89="",0,IF(H89="",G89*'Założenia - koszty'!$I$30,G89*HLOOKUP(H89,'Założenia - koszty'!$B$20:$J$30,11,FALSE)))</f>
        <v>81940</v>
      </c>
      <c r="R89" s="101">
        <f>IF(I89="",0,I89*'Założenia - koszty'!$D$69)</f>
        <v>0</v>
      </c>
      <c r="S89" s="100">
        <f>Dane!N89*'Założenia - koszty'!$D$48</f>
        <v>12000</v>
      </c>
      <c r="T89" s="100">
        <f>IF(Dane!M89&gt;0,Dane!Y89*Dane!M89*1000*HLOOKUP(Dane!W89,'Założenia - koszty'!$B$12:$H$14,2,FALSE),0)*'Założenia - koszty'!$D$17</f>
        <v>0</v>
      </c>
      <c r="U89" s="100">
        <f>Dane!K89*'Założenia - koszty'!$D$9+Dane!L89*'Założenia - koszty'!$E$9</f>
        <v>0</v>
      </c>
      <c r="V89" s="100">
        <f>IF(Dane!G89=1,Dane!K89*'Założenia - koszty'!$D$14,0)</f>
        <v>0</v>
      </c>
      <c r="W89" s="100">
        <f>IF(Dane!G89=1,Dane!L89*'Założenia - koszty'!$D$14,0)</f>
        <v>0</v>
      </c>
      <c r="X89" s="100"/>
      <c r="Y89" s="100">
        <f>IF(N89="n/a",0,N89*HLOOKUP(Dane!W89,'Założenia - koszty'!$D$12:$J$13,2,TRUE))</f>
        <v>0</v>
      </c>
      <c r="Z89" s="100">
        <f>IF(O89="n/a",0,O89*HLOOKUP(Dane!W89,'Założenia - koszty'!$D$12:$J$13,2,FALSE))</f>
        <v>0</v>
      </c>
      <c r="AA89" s="100">
        <f>IF(Dane!O89&gt;0,Dane!O89*HLOOKUP(Dane!W89,'Założenia - koszty'!$B$12:$F$13,2,FALSE)*'Założenia - koszty'!$D$17*1000*'Założenia - koszty'!$D$4,0)</f>
        <v>0</v>
      </c>
      <c r="AB89" s="100">
        <f>IF(Dane!P89&gt;0,Dane!P89*HLOOKUP(Dane!W89,'Założenia - koszty'!$B$12:$F$13,2,FALSE)*'Założenia - koszty'!$D$17*1000*'Założenia - koszty'!$D$5,0)</f>
        <v>0</v>
      </c>
      <c r="AC89" s="101">
        <f t="shared" si="11"/>
        <v>81940</v>
      </c>
      <c r="AD89" s="101">
        <f t="shared" si="12"/>
        <v>12000</v>
      </c>
      <c r="AE89" s="100">
        <f>IF(J89="",0,J89*'Założenia - koszty'!$C$22)+E89*1000/'Założenia - koszty'!$D$53*'Założenia - koszty'!$D$52*2</f>
        <v>224</v>
      </c>
      <c r="AF89" s="99">
        <f t="shared" si="13"/>
        <v>94164</v>
      </c>
      <c r="AG89" s="99">
        <f t="shared" si="14"/>
        <v>18832.8</v>
      </c>
      <c r="AH89" s="99">
        <f t="shared" si="15"/>
        <v>112996.8</v>
      </c>
      <c r="AI89" s="99"/>
      <c r="AJ89" s="99">
        <f t="shared" si="18"/>
        <v>112996.8</v>
      </c>
      <c r="AK89" s="153"/>
      <c r="AL89" s="3" t="b">
        <f t="shared" si="16"/>
        <v>1</v>
      </c>
    </row>
    <row r="90" spans="2:38" x14ac:dyDescent="0.25">
      <c r="B90" s="120" t="str">
        <f>Dane!B90</f>
        <v>04/03/03</v>
      </c>
      <c r="C90" s="120" t="str">
        <f>Dane!C90</f>
        <v>gdański</v>
      </c>
      <c r="D90" s="120" t="str">
        <f>Dane!D90</f>
        <v>Suchy Dąb</v>
      </c>
      <c r="E90" s="121">
        <f>Dane!H90</f>
        <v>0.3</v>
      </c>
      <c r="F90" s="111"/>
      <c r="G90" s="111"/>
      <c r="H90" s="111"/>
      <c r="I90" s="111"/>
      <c r="J90" s="111"/>
      <c r="K90" s="31" t="str">
        <f>IF(Dane!T90="","",Dane!T90)</f>
        <v/>
      </c>
      <c r="L90" s="21" t="str">
        <f>IF(Dane!L90&gt;0,Dane!X90,"n/a")</f>
        <v>n/a</v>
      </c>
      <c r="M90" s="23" t="str">
        <f>IF(Dane!K90&gt;0,Dane!X90,"n/a")</f>
        <v>n/a</v>
      </c>
      <c r="N90" s="23" t="str">
        <f>IFERROR(IF(Dane!L90&gt;0,Koszty!L90*Dane!L90*1000,"n/a"),"n/a")</f>
        <v>n/a</v>
      </c>
      <c r="O90" s="23" t="str">
        <f>IFERROR(IF(Dane!K90&gt;0,Koszty!M90*Dane!K90*1000,"n/a"),"n/a")</f>
        <v>n/a</v>
      </c>
      <c r="P90" s="100">
        <f>IF(F90="",0,HLOOKUP(B90,'Założenia - koszty'!$C$33:$K$43,11,FALSE))</f>
        <v>0</v>
      </c>
      <c r="Q90" s="100">
        <f>IF(G90="",0,IF(H90="",G90*'Założenia - koszty'!$I$30,G90*HLOOKUP(H90,'Założenia - koszty'!$B$20:$J$30,11,FALSE)))</f>
        <v>0</v>
      </c>
      <c r="R90" s="101">
        <f>IF(I90="",0,I90*'Założenia - koszty'!$D$69)</f>
        <v>0</v>
      </c>
      <c r="S90" s="100">
        <f>Dane!N90*'Założenia - koszty'!$D$48</f>
        <v>0</v>
      </c>
      <c r="T90" s="100">
        <f>IF(Dane!M90&gt;0,Dane!Y90*Dane!M90*1000*HLOOKUP(Dane!W90,'Założenia - koszty'!$B$12:$H$14,2,FALSE),0)*'Założenia - koszty'!$D$17</f>
        <v>72324.899999999994</v>
      </c>
      <c r="U90" s="100">
        <f>Dane!K90*'Założenia - koszty'!$D$9+Dane!L90*'Założenia - koszty'!$E$9</f>
        <v>0</v>
      </c>
      <c r="V90" s="100">
        <f>IF(Dane!G90=1,Dane!K90*'Założenia - koszty'!$D$14,0)</f>
        <v>0</v>
      </c>
      <c r="W90" s="100">
        <f>IF(Dane!G90=1,Dane!L90*'Założenia - koszty'!$D$14,0)</f>
        <v>0</v>
      </c>
      <c r="X90" s="100"/>
      <c r="Y90" s="100">
        <f>IF(N90="n/a",0,N90*HLOOKUP(Dane!W90,'Założenia - koszty'!$D$12:$J$13,2,TRUE))</f>
        <v>0</v>
      </c>
      <c r="Z90" s="100">
        <f>IF(O90="n/a",0,O90*HLOOKUP(Dane!W90,'Założenia - koszty'!$D$12:$J$13,2,FALSE))</f>
        <v>0</v>
      </c>
      <c r="AA90" s="100">
        <f>IF(Dane!O90&gt;0,Dane!O90*HLOOKUP(Dane!W90,'Założenia - koszty'!$B$12:$F$13,2,FALSE)*'Założenia - koszty'!$D$17*1000*'Założenia - koszty'!$D$4,0)</f>
        <v>0</v>
      </c>
      <c r="AB90" s="100">
        <f>IF(Dane!P90&gt;0,Dane!P90*HLOOKUP(Dane!W90,'Założenia - koszty'!$B$12:$F$13,2,FALSE)*'Założenia - koszty'!$D$17*1000*'Założenia - koszty'!$D$5,0)</f>
        <v>0</v>
      </c>
      <c r="AC90" s="101">
        <f t="shared" si="11"/>
        <v>0</v>
      </c>
      <c r="AD90" s="101">
        <f t="shared" si="12"/>
        <v>72324.899999999994</v>
      </c>
      <c r="AE90" s="100">
        <f>IF(J90="",0,J90*'Założenia - koszty'!$C$22)+E90*1000/'Założenia - koszty'!$D$53*'Założenia - koszty'!$D$52*2</f>
        <v>168</v>
      </c>
      <c r="AF90" s="99">
        <f t="shared" si="13"/>
        <v>72492.899999999994</v>
      </c>
      <c r="AG90" s="99">
        <f t="shared" si="14"/>
        <v>14498.58</v>
      </c>
      <c r="AH90" s="99">
        <f t="shared" si="15"/>
        <v>86991.48</v>
      </c>
      <c r="AI90" s="99"/>
      <c r="AJ90" s="99">
        <f t="shared" si="18"/>
        <v>86991.48</v>
      </c>
      <c r="AK90" s="153"/>
      <c r="AL90" s="3" t="b">
        <f t="shared" si="16"/>
        <v>1</v>
      </c>
    </row>
    <row r="91" spans="2:38" x14ac:dyDescent="0.25">
      <c r="B91" s="120" t="str">
        <f>Dane!B91</f>
        <v>04/03/04</v>
      </c>
      <c r="C91" s="120" t="str">
        <f>Dane!C91</f>
        <v>gdański</v>
      </c>
      <c r="D91" s="120" t="str">
        <f>Dane!D91</f>
        <v>Suchy Dąb</v>
      </c>
      <c r="E91" s="121">
        <f>Dane!H91</f>
        <v>3.5</v>
      </c>
      <c r="F91" s="111"/>
      <c r="G91" s="111"/>
      <c r="H91" s="111"/>
      <c r="I91" s="111"/>
      <c r="J91" s="111"/>
      <c r="K91" s="31" t="str">
        <f>IF(Dane!T91="","",Dane!T91)</f>
        <v/>
      </c>
      <c r="L91" s="21" t="str">
        <f>IF(Dane!L91&gt;0,Dane!X91,"n/a")</f>
        <v>n/a</v>
      </c>
      <c r="M91" s="23">
        <f>IF(Dane!K91&gt;0,Dane!X91,"n/a")</f>
        <v>2.5</v>
      </c>
      <c r="N91" s="23" t="str">
        <f>IFERROR(IF(Dane!L91&gt;0,Koszty!L91*Dane!L91*1000,"n/a"),"n/a")</f>
        <v>n/a</v>
      </c>
      <c r="O91" s="23">
        <f>IFERROR(IF(Dane!K91&gt;0,Koszty!M91*Dane!K91*1000,"n/a"),"n/a")</f>
        <v>8750</v>
      </c>
      <c r="P91" s="100">
        <f>IF(F91="",0,HLOOKUP(B91,'Założenia - koszty'!$C$33:$K$43,11,FALSE))</f>
        <v>0</v>
      </c>
      <c r="Q91" s="100">
        <f>IF(G91="",0,IF(H91="",G91*'Założenia - koszty'!$I$30,G91*HLOOKUP(H91,'Założenia - koszty'!$B$20:$J$30,11,FALSE)))</f>
        <v>0</v>
      </c>
      <c r="R91" s="101">
        <f>IF(I91="",0,I91*'Założenia - koszty'!$D$69)</f>
        <v>0</v>
      </c>
      <c r="S91" s="100">
        <f>Dane!N91*'Założenia - koszty'!$D$48</f>
        <v>0</v>
      </c>
      <c r="T91" s="100">
        <f>IF(Dane!M91&gt;0,Dane!Y91*Dane!M91*1000*HLOOKUP(Dane!W91,'Założenia - koszty'!$B$12:$H$14,2,FALSE),0)*'Założenia - koszty'!$D$17</f>
        <v>0</v>
      </c>
      <c r="U91" s="100">
        <f>Dane!K91*'Założenia - koszty'!$D$9+Dane!L91*'Założenia - koszty'!$E$9</f>
        <v>1290625</v>
      </c>
      <c r="V91" s="100">
        <f>IF(Dane!G91=1,Dane!K91*'Założenia - koszty'!$D$14,0)</f>
        <v>0</v>
      </c>
      <c r="W91" s="100">
        <f>IF(Dane!G91=1,Dane!L91*'Założenia - koszty'!$D$14,0)</f>
        <v>0</v>
      </c>
      <c r="X91" s="100"/>
      <c r="Y91" s="100">
        <f>IF(N91="n/a",0,N91*HLOOKUP(Dane!W91,'Założenia - koszty'!$D$12:$J$13,2,TRUE))</f>
        <v>0</v>
      </c>
      <c r="Z91" s="100">
        <f>IF(O91="n/a",0,O91*HLOOKUP(Dane!W91,'Założenia - koszty'!$D$12:$J$13,2,FALSE))</f>
        <v>1562575</v>
      </c>
      <c r="AA91" s="100">
        <f>IF(Dane!O91&gt;0,Dane!O91*HLOOKUP(Dane!W91,'Założenia - koszty'!$B$12:$F$13,2,FALSE)*'Założenia - koszty'!$D$17*1000*'Założenia - koszty'!$D$4,0)</f>
        <v>0</v>
      </c>
      <c r="AB91" s="100">
        <f>IF(Dane!P91&gt;0,Dane!P91*HLOOKUP(Dane!W91,'Założenia - koszty'!$B$12:$F$13,2,FALSE)*'Założenia - koszty'!$D$17*1000*'Założenia - koszty'!$D$5,0)</f>
        <v>0</v>
      </c>
      <c r="AC91" s="101">
        <f t="shared" si="11"/>
        <v>0</v>
      </c>
      <c r="AD91" s="101">
        <f t="shared" si="12"/>
        <v>2853200</v>
      </c>
      <c r="AE91" s="100">
        <f>IF(J91="",0,J91*'Założenia - koszty'!$C$22)+E91*1000/'Założenia - koszty'!$D$53*'Założenia - koszty'!$D$52*2</f>
        <v>1960</v>
      </c>
      <c r="AF91" s="99">
        <f t="shared" si="13"/>
        <v>2855160</v>
      </c>
      <c r="AG91" s="99">
        <f t="shared" si="14"/>
        <v>571032</v>
      </c>
      <c r="AH91" s="99">
        <f t="shared" si="15"/>
        <v>3426192</v>
      </c>
      <c r="AI91" s="99"/>
      <c r="AJ91" s="99">
        <f>AH91-AK91</f>
        <v>2352</v>
      </c>
      <c r="AK91" s="153">
        <f>AD91*1.2</f>
        <v>3423840</v>
      </c>
      <c r="AL91" s="3" t="b">
        <f t="shared" si="16"/>
        <v>1</v>
      </c>
    </row>
    <row r="92" spans="2:38" x14ac:dyDescent="0.25">
      <c r="B92" s="120" t="str">
        <f>Dane!B92</f>
        <v>05/01/01</v>
      </c>
      <c r="C92" s="120" t="str">
        <f>Dane!C92</f>
        <v>tczewski</v>
      </c>
      <c r="D92" s="120" t="str">
        <f>Dane!D92</f>
        <v>Tczew (g)</v>
      </c>
      <c r="E92" s="121">
        <f>Dane!H92</f>
        <v>2.7</v>
      </c>
      <c r="F92" s="111"/>
      <c r="G92" s="111"/>
      <c r="H92" s="111"/>
      <c r="I92" s="111"/>
      <c r="J92" s="111"/>
      <c r="K92" s="31" t="str">
        <f>IF(Dane!T92="","",Dane!T92)</f>
        <v/>
      </c>
      <c r="L92" s="21" t="str">
        <f>IF(Dane!L92&gt;0,Dane!X92,"n/a")</f>
        <v>n/a</v>
      </c>
      <c r="M92" s="23" t="str">
        <f>IF(Dane!K92&gt;0,Dane!X92,"n/a")</f>
        <v>n/a</v>
      </c>
      <c r="N92" s="23" t="str">
        <f>IFERROR(IF(Dane!L92&gt;0,Koszty!L92*Dane!L92*1000,"n/a"),"n/a")</f>
        <v>n/a</v>
      </c>
      <c r="O92" s="23" t="str">
        <f>IFERROR(IF(Dane!K92&gt;0,Koszty!M92*Dane!K92*1000,"n/a"),"n/a")</f>
        <v>n/a</v>
      </c>
      <c r="P92" s="100">
        <f>IF(F92="",0,HLOOKUP(B92,'Założenia - koszty'!$C$33:$K$43,11,FALSE))</f>
        <v>0</v>
      </c>
      <c r="Q92" s="100">
        <f>IF(G92="",0,IF(H92="",G92*'Założenia - koszty'!$I$30,G92*HLOOKUP(H92,'Założenia - koszty'!$B$20:$J$30,11,FALSE)))</f>
        <v>0</v>
      </c>
      <c r="R92" s="101">
        <f>IF(I92="",0,I92*'Założenia - koszty'!$D$69)</f>
        <v>0</v>
      </c>
      <c r="S92" s="100">
        <f>Dane!N92*'Założenia - koszty'!$D$48</f>
        <v>0</v>
      </c>
      <c r="T92" s="100">
        <f>IF(Dane!M92&gt;0,Dane!Y92*Dane!M92*1000*HLOOKUP(Dane!W92,'Założenia - koszty'!$B$12:$H$14,2,FALSE),0)*'Założenia - koszty'!$D$17</f>
        <v>0</v>
      </c>
      <c r="U92" s="100">
        <f>Dane!K92*'Założenia - koszty'!$D$9+Dane!L92*'Założenia - koszty'!$E$9</f>
        <v>0</v>
      </c>
      <c r="V92" s="100">
        <f>IF(Dane!G92=1,Dane!K92*'Założenia - koszty'!$D$14,0)</f>
        <v>0</v>
      </c>
      <c r="W92" s="100">
        <f>IF(Dane!G92=1,Dane!L92*'Założenia - koszty'!$D$14,0)</f>
        <v>0</v>
      </c>
      <c r="X92" s="100"/>
      <c r="Y92" s="100">
        <f>IF(N92="n/a",0,N92*HLOOKUP(Dane!W92,'Założenia - koszty'!$D$12:$J$13,2,TRUE))</f>
        <v>0</v>
      </c>
      <c r="Z92" s="100">
        <f>IF(O92="n/a",0,O92*HLOOKUP(Dane!W92,'Założenia - koszty'!$D$12:$J$13,2,FALSE))</f>
        <v>0</v>
      </c>
      <c r="AA92" s="100">
        <f>IF(Dane!O92&gt;0,Dane!O92*HLOOKUP(Dane!W92,'Założenia - koszty'!$B$12:$F$13,2,FALSE)*'Założenia - koszty'!$D$17*1000*'Założenia - koszty'!$D$4,0)</f>
        <v>0</v>
      </c>
      <c r="AB92" s="100">
        <f>IF(Dane!P92&gt;0,Dane!P92*HLOOKUP(Dane!W92,'Założenia - koszty'!$B$12:$F$13,2,FALSE)*'Założenia - koszty'!$D$17*1000*'Założenia - koszty'!$D$5,0)</f>
        <v>0</v>
      </c>
      <c r="AC92" s="101">
        <f t="shared" si="11"/>
        <v>0</v>
      </c>
      <c r="AD92" s="101">
        <f t="shared" si="12"/>
        <v>0</v>
      </c>
      <c r="AE92" s="100">
        <f>IF(J92="",0,J92*'Założenia - koszty'!$C$22)+E92*1000/'Założenia - koszty'!$D$53*'Założenia - koszty'!$D$52*2</f>
        <v>1512</v>
      </c>
      <c r="AF92" s="99">
        <f t="shared" si="13"/>
        <v>1512</v>
      </c>
      <c r="AG92" s="99">
        <f t="shared" si="14"/>
        <v>302.40000000000003</v>
      </c>
      <c r="AH92" s="99">
        <f t="shared" si="15"/>
        <v>1814.4</v>
      </c>
      <c r="AI92" s="99"/>
      <c r="AJ92" s="99">
        <f>AH92</f>
        <v>1814.4</v>
      </c>
      <c r="AK92" s="153"/>
      <c r="AL92" s="3" t="b">
        <f t="shared" si="16"/>
        <v>1</v>
      </c>
    </row>
    <row r="93" spans="2:38" x14ac:dyDescent="0.25">
      <c r="B93" s="120" t="str">
        <f>Dane!B93</f>
        <v>05/02/01</v>
      </c>
      <c r="C93" s="120" t="str">
        <f>Dane!C93</f>
        <v>tczewski</v>
      </c>
      <c r="D93" s="120" t="str">
        <f>Dane!D93</f>
        <v>Tczew (m)</v>
      </c>
      <c r="E93" s="121">
        <f>Dane!H93</f>
        <v>1.4</v>
      </c>
      <c r="F93" s="111"/>
      <c r="G93" s="111"/>
      <c r="H93" s="111"/>
      <c r="I93" s="111"/>
      <c r="J93" s="111"/>
      <c r="K93" s="31" t="str">
        <f>IF(Dane!T93="","",Dane!T93)</f>
        <v/>
      </c>
      <c r="L93" s="21" t="str">
        <f>IF(Dane!L93&gt;0,Dane!X93,"n/a")</f>
        <v>n/a</v>
      </c>
      <c r="M93" s="23" t="str">
        <f>IF(Dane!K93&gt;0,Dane!X93,"n/a")</f>
        <v>n/a</v>
      </c>
      <c r="N93" s="23" t="str">
        <f>IFERROR(IF(Dane!L93&gt;0,Koszty!L93*Dane!L93*1000,"n/a"),"n/a")</f>
        <v>n/a</v>
      </c>
      <c r="O93" s="23" t="str">
        <f>IFERROR(IF(Dane!K93&gt;0,Koszty!M93*Dane!K93*1000,"n/a"),"n/a")</f>
        <v>n/a</v>
      </c>
      <c r="P93" s="100">
        <f>IF(F93="",0,HLOOKUP(B93,'Założenia - koszty'!$C$33:$K$43,11,FALSE))</f>
        <v>0</v>
      </c>
      <c r="Q93" s="100">
        <f>IF(G93="",0,IF(H93="",G93*'Założenia - koszty'!$I$30,G93*HLOOKUP(H93,'Założenia - koszty'!$B$20:$J$30,11,FALSE)))</f>
        <v>0</v>
      </c>
      <c r="R93" s="101">
        <f>IF(I93="",0,I93*'Założenia - koszty'!$D$69)</f>
        <v>0</v>
      </c>
      <c r="S93" s="100">
        <f>Dane!N93*'Założenia - koszty'!$D$48</f>
        <v>0</v>
      </c>
      <c r="T93" s="100">
        <f>IF(Dane!M93&gt;0,Dane!Y93*Dane!M93*1000*HLOOKUP(Dane!W93,'Założenia - koszty'!$B$12:$H$14,2,FALSE),0)*'Założenia - koszty'!$D$17</f>
        <v>0</v>
      </c>
      <c r="U93" s="100">
        <f>Dane!K93*'Założenia - koszty'!$D$9+Dane!L93*'Założenia - koszty'!$E$9</f>
        <v>0</v>
      </c>
      <c r="V93" s="100">
        <f>IF(Dane!G93=1,Dane!K93*'Założenia - koszty'!$D$14,0)</f>
        <v>0</v>
      </c>
      <c r="W93" s="100">
        <f>IF(Dane!G93=1,Dane!L93*'Założenia - koszty'!$D$14,0)</f>
        <v>0</v>
      </c>
      <c r="X93" s="100"/>
      <c r="Y93" s="100">
        <f>IF(N93="n/a",0,N93*HLOOKUP(Dane!W93,'Założenia - koszty'!$D$12:$J$13,2,TRUE))</f>
        <v>0</v>
      </c>
      <c r="Z93" s="100">
        <f>IF(O93="n/a",0,O93*HLOOKUP(Dane!W93,'Założenia - koszty'!$D$12:$J$13,2,FALSE))</f>
        <v>0</v>
      </c>
      <c r="AA93" s="100">
        <f>IF(Dane!O93&gt;0,Dane!O93*HLOOKUP(Dane!W93,'Założenia - koszty'!$B$12:$F$13,2,FALSE)*'Założenia - koszty'!$D$17*1000*'Założenia - koszty'!$D$4,0)</f>
        <v>0</v>
      </c>
      <c r="AB93" s="100">
        <f>IF(Dane!P93&gt;0,Dane!P93*HLOOKUP(Dane!W93,'Założenia - koszty'!$B$12:$F$13,2,FALSE)*'Założenia - koszty'!$D$17*1000*'Założenia - koszty'!$D$5,0)</f>
        <v>0</v>
      </c>
      <c r="AC93" s="101">
        <f t="shared" si="11"/>
        <v>0</v>
      </c>
      <c r="AD93" s="101">
        <f t="shared" si="12"/>
        <v>0</v>
      </c>
      <c r="AE93" s="100">
        <f>IF(J93="",0,J93*'Założenia - koszty'!$C$22)+E93*1000/'Założenia - koszty'!$D$53*'Założenia - koszty'!$D$52*2</f>
        <v>784</v>
      </c>
      <c r="AF93" s="99">
        <f t="shared" si="13"/>
        <v>784</v>
      </c>
      <c r="AG93" s="99">
        <f t="shared" si="14"/>
        <v>156.80000000000001</v>
      </c>
      <c r="AH93" s="99">
        <f t="shared" si="15"/>
        <v>940.8</v>
      </c>
      <c r="AI93" s="99"/>
      <c r="AJ93" s="99">
        <f t="shared" ref="AJ93:AJ94" si="19">AH93</f>
        <v>940.8</v>
      </c>
      <c r="AK93" s="153"/>
      <c r="AL93" s="3" t="b">
        <f t="shared" si="16"/>
        <v>1</v>
      </c>
    </row>
    <row r="94" spans="2:38" x14ac:dyDescent="0.25">
      <c r="B94" s="120" t="str">
        <f>Dane!B94</f>
        <v>05/02/02</v>
      </c>
      <c r="C94" s="120" t="str">
        <f>Dane!C94</f>
        <v>tczewski</v>
      </c>
      <c r="D94" s="120" t="str">
        <f>Dane!D94</f>
        <v>Tczew (m)</v>
      </c>
      <c r="E94" s="121">
        <f>Dane!H94</f>
        <v>0.7</v>
      </c>
      <c r="F94" s="111"/>
      <c r="G94" s="111"/>
      <c r="H94" s="111"/>
      <c r="I94" s="111"/>
      <c r="J94" s="111"/>
      <c r="K94" s="31" t="str">
        <f>IF(Dane!T94="","",Dane!T94)</f>
        <v/>
      </c>
      <c r="L94" s="21" t="str">
        <f>IF(Dane!L94&gt;0,Dane!X94,"n/a")</f>
        <v>n/a</v>
      </c>
      <c r="M94" s="23" t="str">
        <f>IF(Dane!K94&gt;0,Dane!X94,"n/a")</f>
        <v>n/a</v>
      </c>
      <c r="N94" s="23" t="str">
        <f>IFERROR(IF(Dane!L94&gt;0,Koszty!L94*Dane!L94*1000,"n/a"),"n/a")</f>
        <v>n/a</v>
      </c>
      <c r="O94" s="23" t="str">
        <f>IFERROR(IF(Dane!K94&gt;0,Koszty!M94*Dane!K94*1000,"n/a"),"n/a")</f>
        <v>n/a</v>
      </c>
      <c r="P94" s="100">
        <f>IF(F94="",0,HLOOKUP(B94,'Założenia - koszty'!$C$33:$K$43,11,FALSE))</f>
        <v>0</v>
      </c>
      <c r="Q94" s="100">
        <f>IF(G94="",0,IF(H94="",G94*'Założenia - koszty'!$I$30,G94*HLOOKUP(H94,'Założenia - koszty'!$B$20:$J$30,11,FALSE)))</f>
        <v>0</v>
      </c>
      <c r="R94" s="101">
        <f>IF(I94="",0,I94*'Założenia - koszty'!$D$69)</f>
        <v>0</v>
      </c>
      <c r="S94" s="100">
        <f>Dane!N94*'Założenia - koszty'!$D$48</f>
        <v>0</v>
      </c>
      <c r="T94" s="100">
        <f>IF(Dane!M94&gt;0,Dane!Y94*Dane!M94*1000*HLOOKUP(Dane!W94,'Założenia - koszty'!$B$12:$H$14,2,FALSE),0)*'Założenia - koszty'!$D$17</f>
        <v>0</v>
      </c>
      <c r="U94" s="100">
        <f>Dane!K94*'Założenia - koszty'!$D$9+Dane!L94*'Założenia - koszty'!$E$9</f>
        <v>0</v>
      </c>
      <c r="V94" s="100">
        <f>IF(Dane!G94=1,Dane!K94*'Założenia - koszty'!$D$14,0)</f>
        <v>0</v>
      </c>
      <c r="W94" s="100">
        <f>IF(Dane!G94=1,Dane!L94*'Założenia - koszty'!$D$14,0)</f>
        <v>0</v>
      </c>
      <c r="X94" s="100"/>
      <c r="Y94" s="100">
        <f>IF(N94="n/a",0,N94*HLOOKUP(Dane!W94,'Założenia - koszty'!$D$12:$J$13,2,TRUE))</f>
        <v>0</v>
      </c>
      <c r="Z94" s="100">
        <f>IF(O94="n/a",0,O94*HLOOKUP(Dane!W94,'Założenia - koszty'!$D$12:$J$13,2,FALSE))</f>
        <v>0</v>
      </c>
      <c r="AA94" s="100">
        <f>IF(Dane!O94&gt;0,Dane!O94*HLOOKUP(Dane!W94,'Założenia - koszty'!$B$12:$F$13,2,FALSE)*'Założenia - koszty'!$D$17*1000*'Założenia - koszty'!$D$4,0)</f>
        <v>0</v>
      </c>
      <c r="AB94" s="100">
        <f>IF(Dane!P94&gt;0,Dane!P94*HLOOKUP(Dane!W94,'Założenia - koszty'!$B$12:$F$13,2,FALSE)*'Założenia - koszty'!$D$17*1000*'Założenia - koszty'!$D$5,0)</f>
        <v>0</v>
      </c>
      <c r="AC94" s="101">
        <f t="shared" si="11"/>
        <v>0</v>
      </c>
      <c r="AD94" s="101">
        <f t="shared" si="12"/>
        <v>0</v>
      </c>
      <c r="AE94" s="100">
        <f>IF(J94="",0,J94*'Założenia - koszty'!$C$22)+E94*1000/'Założenia - koszty'!$D$53*'Założenia - koszty'!$D$52*2</f>
        <v>392</v>
      </c>
      <c r="AF94" s="99">
        <f t="shared" si="13"/>
        <v>392</v>
      </c>
      <c r="AG94" s="99">
        <f t="shared" si="14"/>
        <v>78.400000000000006</v>
      </c>
      <c r="AH94" s="99">
        <f t="shared" si="15"/>
        <v>470.4</v>
      </c>
      <c r="AI94" s="99"/>
      <c r="AJ94" s="99">
        <f t="shared" si="19"/>
        <v>470.4</v>
      </c>
      <c r="AK94" s="153"/>
      <c r="AL94" s="3" t="b">
        <f t="shared" si="16"/>
        <v>1</v>
      </c>
    </row>
    <row r="95" spans="2:38" x14ac:dyDescent="0.25">
      <c r="B95" s="120" t="str">
        <f>Dane!B95</f>
        <v>05/02/03</v>
      </c>
      <c r="C95" s="120" t="str">
        <f>Dane!C95</f>
        <v>tczewski</v>
      </c>
      <c r="D95" s="120" t="str">
        <f>Dane!D95</f>
        <v>Tczew (m)</v>
      </c>
      <c r="E95" s="121">
        <f>Dane!H95</f>
        <v>1.9</v>
      </c>
      <c r="F95" s="111"/>
      <c r="G95" s="111"/>
      <c r="H95" s="111"/>
      <c r="I95" s="111"/>
      <c r="J95" s="111"/>
      <c r="K95" s="31" t="str">
        <f>IF(Dane!T95="","",Dane!T95)</f>
        <v/>
      </c>
      <c r="L95" s="21" t="str">
        <f>IF(Dane!L95&gt;0,Dane!X95,"n/a")</f>
        <v>n/a</v>
      </c>
      <c r="M95" s="23" t="str">
        <f>IF(Dane!K95&gt;0,Dane!X95,"n/a")</f>
        <v>n/a</v>
      </c>
      <c r="N95" s="23" t="str">
        <f>IFERROR(IF(Dane!L95&gt;0,Koszty!L95*Dane!L95*1000,"n/a"),"n/a")</f>
        <v>n/a</v>
      </c>
      <c r="O95" s="23" t="str">
        <f>IFERROR(IF(Dane!K95&gt;0,Koszty!M95*Dane!K95*1000,"n/a"),"n/a")</f>
        <v>n/a</v>
      </c>
      <c r="P95" s="100">
        <f>IF(F95="",0,HLOOKUP(B95,'Założenia - koszty'!$C$33:$K$43,11,FALSE))</f>
        <v>0</v>
      </c>
      <c r="Q95" s="100">
        <f>IF(G95="",0,IF(H95="",G95*'Założenia - koszty'!$I$30,G95*HLOOKUP(H95,'Założenia - koszty'!$B$20:$J$30,11,FALSE)))</f>
        <v>0</v>
      </c>
      <c r="R95" s="101">
        <f>IF(I95="",0,I95*'Założenia - koszty'!$D$69)</f>
        <v>0</v>
      </c>
      <c r="S95" s="100">
        <f>Dane!N95*'Założenia - koszty'!$D$48</f>
        <v>0</v>
      </c>
      <c r="T95" s="100">
        <f>IF(Dane!M95&gt;0,Dane!Y95*Dane!M95*1000*HLOOKUP(Dane!W95,'Założenia - koszty'!$B$12:$H$14,2,FALSE),0)*'Założenia - koszty'!$D$17</f>
        <v>0</v>
      </c>
      <c r="U95" s="100">
        <f>Dane!K95*'Założenia - koszty'!$D$9+Dane!L95*'Założenia - koszty'!$E$9</f>
        <v>0</v>
      </c>
      <c r="V95" s="100">
        <f>IF(Dane!G95=1,Dane!K95*'Założenia - koszty'!$D$14,0)</f>
        <v>0</v>
      </c>
      <c r="W95" s="100">
        <f>IF(Dane!G95=1,Dane!L95*'Założenia - koszty'!$D$14,0)</f>
        <v>0</v>
      </c>
      <c r="X95" s="100"/>
      <c r="Y95" s="100">
        <f>IF(N95="n/a",0,N95*HLOOKUP(Dane!W95,'Założenia - koszty'!$D$12:$J$13,2,TRUE))</f>
        <v>0</v>
      </c>
      <c r="Z95" s="100">
        <f>IF(O95="n/a",0,O95*HLOOKUP(Dane!W95,'Założenia - koszty'!$D$12:$J$13,2,FALSE))</f>
        <v>0</v>
      </c>
      <c r="AA95" s="100">
        <f>IF(Dane!O95&gt;0,Dane!O95*HLOOKUP(Dane!W95,'Założenia - koszty'!$B$12:$F$13,2,FALSE)*'Założenia - koszty'!$D$17*1000*'Założenia - koszty'!$D$4,0)</f>
        <v>0</v>
      </c>
      <c r="AB95" s="100">
        <f>IF(Dane!P95&gt;0,Dane!P95*HLOOKUP(Dane!W95,'Założenia - koszty'!$B$12:$F$13,2,FALSE)*'Założenia - koszty'!$D$17*1000*'Założenia - koszty'!$D$5,0)</f>
        <v>0</v>
      </c>
      <c r="AC95" s="101">
        <f t="shared" si="11"/>
        <v>0</v>
      </c>
      <c r="AD95" s="101">
        <f t="shared" si="12"/>
        <v>0</v>
      </c>
      <c r="AE95" s="100">
        <f>IF(J95="",0,J95*'Założenia - koszty'!$C$22)+E95*1000/'Założenia - koszty'!$D$53*'Założenia - koszty'!$D$52*2</f>
        <v>1064</v>
      </c>
      <c r="AF95" s="99">
        <f t="shared" si="13"/>
        <v>1064</v>
      </c>
      <c r="AG95" s="99">
        <f t="shared" si="14"/>
        <v>212.8</v>
      </c>
      <c r="AH95" s="99">
        <f t="shared" si="15"/>
        <v>1276.8</v>
      </c>
      <c r="AI95" s="99"/>
      <c r="AJ95" s="99">
        <f>AH95</f>
        <v>1276.8</v>
      </c>
      <c r="AK95" s="153"/>
      <c r="AL95" s="3" t="b">
        <f t="shared" si="16"/>
        <v>1</v>
      </c>
    </row>
    <row r="96" spans="2:38" x14ac:dyDescent="0.25">
      <c r="B96" s="120" t="str">
        <f>Dane!B96</f>
        <v>05/02/04</v>
      </c>
      <c r="C96" s="120" t="str">
        <f>Dane!C96</f>
        <v>tczewski</v>
      </c>
      <c r="D96" s="120" t="str">
        <f>Dane!D96</f>
        <v>Tczew (m)</v>
      </c>
      <c r="E96" s="121">
        <f>Dane!H96</f>
        <v>0.25</v>
      </c>
      <c r="F96" s="111"/>
      <c r="G96" s="111"/>
      <c r="H96" s="111"/>
      <c r="I96" s="111"/>
      <c r="J96" s="111"/>
      <c r="K96" s="31" t="str">
        <f>IF(Dane!T96="","",Dane!T96)</f>
        <v/>
      </c>
      <c r="L96" s="21">
        <f>IF(Dane!L96&gt;0,Dane!X96,"n/a")</f>
        <v>3</v>
      </c>
      <c r="M96" s="23" t="str">
        <f>IF(Dane!K96&gt;0,Dane!X96,"n/a")</f>
        <v>n/a</v>
      </c>
      <c r="N96" s="23">
        <f>IFERROR(IF(Dane!L96&gt;0,Koszty!L96*Dane!L96*1000,"n/a"),"n/a")</f>
        <v>750</v>
      </c>
      <c r="O96" s="23" t="str">
        <f>IFERROR(IF(Dane!K96&gt;0,Koszty!M96*Dane!K96*1000,"n/a"),"n/a")</f>
        <v>n/a</v>
      </c>
      <c r="P96" s="100">
        <f>IF(F96="",0,HLOOKUP(B96,'Założenia - koszty'!$C$33:$K$43,11,FALSE))</f>
        <v>0</v>
      </c>
      <c r="Q96" s="100">
        <f>IF(G96="",0,IF(H96="",G96*'Założenia - koszty'!$I$30,G96*HLOOKUP(H96,'Założenia - koszty'!$B$20:$J$30,11,FALSE)))</f>
        <v>0</v>
      </c>
      <c r="R96" s="101">
        <f>IF(I96="",0,I96*'Założenia - koszty'!$D$69)</f>
        <v>0</v>
      </c>
      <c r="S96" s="100">
        <f>Dane!N96*'Założenia - koszty'!$D$48</f>
        <v>0</v>
      </c>
      <c r="T96" s="100">
        <f>IF(Dane!M96&gt;0,Dane!Y96*Dane!M96*1000*HLOOKUP(Dane!W96,'Założenia - koszty'!$B$12:$H$14,2,FALSE),0)*'Założenia - koszty'!$D$17</f>
        <v>0</v>
      </c>
      <c r="U96" s="100">
        <f>Dane!K96*'Założenia - koszty'!$D$9+Dane!L96*'Założenia - koszty'!$E$9</f>
        <v>110625</v>
      </c>
      <c r="V96" s="100">
        <f>IF(Dane!G96=1,Dane!K96*'Założenia - koszty'!$D$14,0)</f>
        <v>0</v>
      </c>
      <c r="W96" s="100">
        <f>IF(Dane!G96=1,Dane!L96*'Założenia - koszty'!$D$14,0)</f>
        <v>8750</v>
      </c>
      <c r="X96" s="100"/>
      <c r="Y96" s="100">
        <f>IF(N96="n/a",0,N96*HLOOKUP(Dane!W96,'Założenia - koszty'!$D$12:$J$13,2,TRUE))</f>
        <v>133935</v>
      </c>
      <c r="Z96" s="100">
        <f>IF(O96="n/a",0,O96*HLOOKUP(Dane!W96,'Założenia - koszty'!$D$12:$J$13,2,FALSE))</f>
        <v>0</v>
      </c>
      <c r="AA96" s="100">
        <f>IF(Dane!O96&gt;0,Dane!O96*HLOOKUP(Dane!W96,'Założenia - koszty'!$B$12:$F$13,2,FALSE)*'Założenia - koszty'!$D$17*1000*'Założenia - koszty'!$D$4,0)</f>
        <v>0</v>
      </c>
      <c r="AB96" s="100">
        <f>IF(Dane!P96&gt;0,Dane!P96*HLOOKUP(Dane!W96,'Założenia - koszty'!$B$12:$F$13,2,FALSE)*'Założenia - koszty'!$D$17*1000*'Założenia - koszty'!$D$5,0)</f>
        <v>0</v>
      </c>
      <c r="AC96" s="101">
        <f t="shared" si="11"/>
        <v>0</v>
      </c>
      <c r="AD96" s="101">
        <f t="shared" si="12"/>
        <v>253310</v>
      </c>
      <c r="AE96" s="100">
        <f>IF(J96="",0,J96*'Założenia - koszty'!$C$22)+E96*1000/'Założenia - koszty'!$D$53*'Założenia - koszty'!$D$52*2</f>
        <v>140</v>
      </c>
      <c r="AF96" s="99">
        <f t="shared" si="13"/>
        <v>253450</v>
      </c>
      <c r="AG96" s="99">
        <f t="shared" si="14"/>
        <v>50690</v>
      </c>
      <c r="AH96" s="99">
        <f t="shared" si="15"/>
        <v>304140</v>
      </c>
      <c r="AI96" s="99"/>
      <c r="AJ96" s="99">
        <f>AH96</f>
        <v>304140</v>
      </c>
      <c r="AK96" s="153"/>
      <c r="AL96" s="3" t="b">
        <f t="shared" si="16"/>
        <v>1</v>
      </c>
    </row>
    <row r="97" spans="2:38" x14ac:dyDescent="0.25">
      <c r="B97" s="120" t="str">
        <f>Dane!B97</f>
        <v>05/02/05</v>
      </c>
      <c r="C97" s="120" t="str">
        <f>Dane!C97</f>
        <v>tczewski</v>
      </c>
      <c r="D97" s="120" t="str">
        <f>Dane!D97</f>
        <v>Tczew (m)</v>
      </c>
      <c r="E97" s="121">
        <f>Dane!H97</f>
        <v>0.55000000000000004</v>
      </c>
      <c r="F97" s="111"/>
      <c r="G97" s="111"/>
      <c r="H97" s="111"/>
      <c r="I97" s="111"/>
      <c r="J97" s="111"/>
      <c r="K97" s="31" t="str">
        <f>IF(Dane!T97="","",Dane!T97)</f>
        <v/>
      </c>
      <c r="L97" s="21" t="str">
        <f>IF(Dane!L97&gt;0,Dane!X97,"n/a")</f>
        <v>n/a</v>
      </c>
      <c r="M97" s="23" t="str">
        <f>IF(Dane!K97&gt;0,Dane!X97,"n/a")</f>
        <v>n/a</v>
      </c>
      <c r="N97" s="23" t="str">
        <f>IFERROR(IF(Dane!L97&gt;0,Koszty!L97*Dane!L97*1000,"n/a"),"n/a")</f>
        <v>n/a</v>
      </c>
      <c r="O97" s="23" t="str">
        <f>IFERROR(IF(Dane!K97&gt;0,Koszty!M97*Dane!K97*1000,"n/a"),"n/a")</f>
        <v>n/a</v>
      </c>
      <c r="P97" s="100">
        <f>IF(F97="",0,HLOOKUP(B97,'Założenia - koszty'!$C$33:$K$43,11,FALSE))</f>
        <v>0</v>
      </c>
      <c r="Q97" s="100">
        <f>IF(G97="",0,IF(H97="",G97*'Założenia - koszty'!$I$30,G97*HLOOKUP(H97,'Założenia - koszty'!$B$20:$J$30,11,FALSE)))</f>
        <v>0</v>
      </c>
      <c r="R97" s="101">
        <f>IF(I97="",0,I97*'Założenia - koszty'!$D$69)</f>
        <v>0</v>
      </c>
      <c r="S97" s="100">
        <f>Dane!N97*'Założenia - koszty'!$D$48</f>
        <v>0</v>
      </c>
      <c r="T97" s="100">
        <f>IF(Dane!M97&gt;0,Dane!Y97*Dane!M97*1000*HLOOKUP(Dane!W97,'Założenia - koszty'!$B$12:$H$14,2,FALSE),0)*'Założenia - koszty'!$D$17</f>
        <v>0</v>
      </c>
      <c r="U97" s="100">
        <f>Dane!K97*'Założenia - koszty'!$D$9+Dane!L97*'Założenia - koszty'!$E$9</f>
        <v>0</v>
      </c>
      <c r="V97" s="100">
        <f>IF(Dane!G97=1,Dane!K97*'Założenia - koszty'!$D$14,0)</f>
        <v>0</v>
      </c>
      <c r="W97" s="100">
        <f>IF(Dane!G97=1,Dane!L97*'Założenia - koszty'!$D$14,0)</f>
        <v>0</v>
      </c>
      <c r="X97" s="100"/>
      <c r="Y97" s="100">
        <f>IF(N97="n/a",0,N97*HLOOKUP(Dane!W97,'Założenia - koszty'!$D$12:$J$13,2,TRUE))</f>
        <v>0</v>
      </c>
      <c r="Z97" s="100">
        <f>IF(O97="n/a",0,O97*HLOOKUP(Dane!W97,'Założenia - koszty'!$D$12:$J$13,2,FALSE))</f>
        <v>0</v>
      </c>
      <c r="AA97" s="100">
        <f>IF(Dane!O97&gt;0,Dane!O97*HLOOKUP(Dane!W97,'Założenia - koszty'!$B$12:$F$13,2,FALSE)*'Założenia - koszty'!$D$17*1000*'Założenia - koszty'!$D$4,0)</f>
        <v>0</v>
      </c>
      <c r="AB97" s="100">
        <f>IF(Dane!P97&gt;0,Dane!P97*HLOOKUP(Dane!W97,'Założenia - koszty'!$B$12:$F$13,2,FALSE)*'Założenia - koszty'!$D$17*1000*'Założenia - koszty'!$D$5,0)</f>
        <v>0</v>
      </c>
      <c r="AC97" s="101">
        <f t="shared" si="11"/>
        <v>0</v>
      </c>
      <c r="AD97" s="101">
        <f t="shared" si="12"/>
        <v>0</v>
      </c>
      <c r="AE97" s="100">
        <f>IF(J97="",0,J97*'Założenia - koszty'!$C$22)+E97*1000/'Założenia - koszty'!$D$53*'Założenia - koszty'!$D$52*2</f>
        <v>308</v>
      </c>
      <c r="AF97" s="99">
        <f t="shared" si="13"/>
        <v>308</v>
      </c>
      <c r="AG97" s="99">
        <f t="shared" si="14"/>
        <v>61.6</v>
      </c>
      <c r="AH97" s="99">
        <f t="shared" si="15"/>
        <v>369.6</v>
      </c>
      <c r="AI97" s="99"/>
      <c r="AJ97" s="99">
        <f>AH97</f>
        <v>369.6</v>
      </c>
      <c r="AK97" s="153"/>
      <c r="AL97" s="3" t="b">
        <f t="shared" si="16"/>
        <v>1</v>
      </c>
    </row>
    <row r="98" spans="2:38" ht="25.5" x14ac:dyDescent="0.25">
      <c r="B98" s="120" t="str">
        <f>Dane!B98</f>
        <v>05/02/06</v>
      </c>
      <c r="C98" s="120" t="str">
        <f>Dane!C98</f>
        <v>tczewski</v>
      </c>
      <c r="D98" s="120" t="str">
        <f>Dane!D98</f>
        <v>Tczew (m)</v>
      </c>
      <c r="E98" s="121">
        <f>Dane!H98</f>
        <v>1.3</v>
      </c>
      <c r="F98" s="111">
        <v>1</v>
      </c>
      <c r="G98" s="111"/>
      <c r="H98" s="111"/>
      <c r="I98" s="111">
        <v>1</v>
      </c>
      <c r="J98" s="111"/>
      <c r="K98" s="31" t="str">
        <f>IF(Dane!T98="","",Dane!T98)</f>
        <v>Remont mostu tczewskiego</v>
      </c>
      <c r="L98" s="21"/>
      <c r="M98" s="23"/>
      <c r="N98" s="23"/>
      <c r="O98" s="23"/>
      <c r="P98" s="100">
        <f>IF(F98="",0,HLOOKUP(B98,'Założenia - koszty'!$C$33:$K$43,11,FALSE))</f>
        <v>54400</v>
      </c>
      <c r="Q98" s="100"/>
      <c r="R98" s="101"/>
      <c r="S98" s="100"/>
      <c r="T98" s="100"/>
      <c r="U98" s="100">
        <f>Dane!K98*'Założenia - koszty'!$D$9+Dane!L98*'Założenia - koszty'!$E$9</f>
        <v>479375</v>
      </c>
      <c r="V98" s="100">
        <f>IF(Dane!G98=1,Dane!K98*'Założenia - koszty'!$D$14,0)</f>
        <v>45500</v>
      </c>
      <c r="W98" s="100">
        <f>IF(Dane!G98=1,Dane!L98*'Założenia - koszty'!$D$14,0)</f>
        <v>0</v>
      </c>
      <c r="X98" s="100"/>
      <c r="Y98" s="100"/>
      <c r="Z98" s="100"/>
      <c r="AA98" s="100"/>
      <c r="AB98" s="100"/>
      <c r="AC98" s="101">
        <f t="shared" si="11"/>
        <v>54400</v>
      </c>
      <c r="AD98" s="101">
        <f t="shared" si="12"/>
        <v>524875</v>
      </c>
      <c r="AE98" s="100">
        <f>IF(J98="",0,J98*'Założenia - koszty'!$C$22)+E98*1000/'Założenia - koszty'!$D$53*'Założenia - koszty'!$D$52*2</f>
        <v>728</v>
      </c>
      <c r="AF98" s="99">
        <f t="shared" si="13"/>
        <v>580003</v>
      </c>
      <c r="AG98" s="99">
        <f t="shared" si="14"/>
        <v>116000.6</v>
      </c>
      <c r="AH98" s="99">
        <f t="shared" si="15"/>
        <v>696003.6</v>
      </c>
      <c r="AI98" s="99"/>
      <c r="AJ98" s="99">
        <f t="shared" ref="AJ98:AJ99" si="20">AH98</f>
        <v>696003.6</v>
      </c>
      <c r="AK98" s="153"/>
      <c r="AL98" s="3" t="b">
        <f t="shared" si="16"/>
        <v>1</v>
      </c>
    </row>
    <row r="99" spans="2:38" ht="51" x14ac:dyDescent="0.25">
      <c r="B99" s="120" t="str">
        <f>Dane!B99</f>
        <v>05/02/06 - tymczasowy</v>
      </c>
      <c r="C99" s="120" t="str">
        <f>Dane!C99</f>
        <v>tczewski;</v>
      </c>
      <c r="D99" s="120" t="str">
        <f>Dane!D99</f>
        <v>Miasto Tczew; Gmina Tczew; Gmina Miłoradz; Gmina Lichnowy</v>
      </c>
      <c r="E99" s="121">
        <f>Dane!H99</f>
        <v>10</v>
      </c>
      <c r="F99" s="111"/>
      <c r="G99" s="111"/>
      <c r="H99" s="111"/>
      <c r="I99" s="111"/>
      <c r="J99" s="111"/>
      <c r="K99" s="31"/>
      <c r="L99" s="21" t="str">
        <f>IF(Dane!L99&gt;0,IF(Dane!X99="b/d",'Założenia - koszty'!$D$5,Dane!X99),"n/a")</f>
        <v>n/a</v>
      </c>
      <c r="M99" s="23" t="str">
        <f>IF(Dane!K99&gt;0,IF(Dane!X99="b/d",'Założenia - koszty'!$D$4,Dane!X99),"n/a")</f>
        <v>n/a</v>
      </c>
      <c r="N99" s="23" t="str">
        <f>IFERROR(IF(Dane!L99&gt;0,Koszty!L99*Dane!L99*1000,"n/a"),"n/a")</f>
        <v>n/a</v>
      </c>
      <c r="O99" s="23" t="str">
        <f>IFERROR(IF(Dane!K99&gt;0,Koszty!M99*Dane!K99*1000,"n/a"),"n/a")</f>
        <v>n/a</v>
      </c>
      <c r="P99" s="100">
        <f>IF(F99="",0,HLOOKUP(B99,'Założenia - koszty'!$C$33:$K$43,11,FALSE))</f>
        <v>0</v>
      </c>
      <c r="Q99" s="100">
        <f>IF(G99="",0,IF(H99="",G99*'Założenia - koszty'!$I$30,G99*HLOOKUP(H99,'Założenia - koszty'!$B$20:$J$30,11,FALSE)))</f>
        <v>0</v>
      </c>
      <c r="R99" s="101">
        <f>IF(I99="",0,I99*'Założenia - koszty'!$D$69)</f>
        <v>0</v>
      </c>
      <c r="S99" s="100">
        <f>Dane!N99*'Założenia - koszty'!$D$48</f>
        <v>0</v>
      </c>
      <c r="T99" s="100">
        <f>IF(Dane!M99&gt;0,Dane!Y99*Dane!M99*1000*HLOOKUP(Dane!W99,'Założenia - koszty'!$B$12:$H$14,2,FALSE),0)*'Założenia - koszty'!$D$17</f>
        <v>0</v>
      </c>
      <c r="U99" s="100">
        <f>Dane!K99*'Założenia - koszty'!$D$9+Dane!L99*'Założenia - koszty'!$E$9</f>
        <v>0</v>
      </c>
      <c r="V99" s="100">
        <f>IF(Dane!G99=1,Dane!K99*'Założenia - koszty'!$D$14,0)</f>
        <v>0</v>
      </c>
      <c r="W99" s="100">
        <f>IF(Dane!G99=1,Dane!L99*'Założenia - koszty'!$D$14,0)</f>
        <v>0</v>
      </c>
      <c r="X99" s="100">
        <f>'Założenia - koszty'!D71</f>
        <v>0</v>
      </c>
      <c r="Y99" s="100">
        <f>IF(N99="n/a",0,N99*HLOOKUP(Dane!W99,'Założenia - koszty'!$D$12:$J$13,2,TRUE))</f>
        <v>0</v>
      </c>
      <c r="Z99" s="100">
        <f>IF(O99="n/a",0,O99*HLOOKUP(Dane!W99,'Założenia - koszty'!$D$12:$J$13,2,FALSE))</f>
        <v>0</v>
      </c>
      <c r="AA99" s="100">
        <f>IF(Dane!O99&gt;0,Dane!O99*HLOOKUP(Dane!W99,'Założenia - koszty'!$B$12:$F$13,2,FALSE)*'Założenia - koszty'!$D$17*1000*'Założenia - koszty'!$D$4,0)</f>
        <v>0</v>
      </c>
      <c r="AB99" s="100">
        <f>IF(Dane!P99&gt;0,Dane!P99*HLOOKUP(Dane!W99,'Założenia - koszty'!$B$12:$F$13,2,FALSE)*'Założenia - koszty'!$D$17*1000*'Założenia - koszty'!$D$5,0)</f>
        <v>0</v>
      </c>
      <c r="AC99" s="101">
        <f t="shared" si="11"/>
        <v>0</v>
      </c>
      <c r="AD99" s="101">
        <f t="shared" si="12"/>
        <v>0</v>
      </c>
      <c r="AE99" s="100">
        <f>IF(J99="",0,J99*'Założenia - koszty'!$C$22)+E99*1000/'Założenia - koszty'!$D$53*'Założenia - koszty'!$D$52*2</f>
        <v>5600</v>
      </c>
      <c r="AF99" s="99">
        <f t="shared" ref="AF99" si="21">SUM(AC99:AE99)</f>
        <v>5600</v>
      </c>
      <c r="AG99" s="99">
        <f t="shared" ref="AG99" si="22">AF99*0.2</f>
        <v>1120</v>
      </c>
      <c r="AH99" s="99">
        <f t="shared" ref="AH99" si="23">AF99+AG99</f>
        <v>6720</v>
      </c>
      <c r="AI99" s="99"/>
      <c r="AJ99" s="99"/>
      <c r="AK99" s="153">
        <f>AH99</f>
        <v>6720</v>
      </c>
      <c r="AL99" s="3" t="b">
        <f t="shared" si="16"/>
        <v>1</v>
      </c>
    </row>
    <row r="100" spans="2:38" ht="38.25" x14ac:dyDescent="0.25">
      <c r="B100" s="120" t="str">
        <f>Dane!B100</f>
        <v>06/01/01</v>
      </c>
      <c r="C100" s="120" t="str">
        <f>Dane!C100</f>
        <v>malborski</v>
      </c>
      <c r="D100" s="120" t="str">
        <f>Dane!D100</f>
        <v>Lichnowy</v>
      </c>
      <c r="E100" s="121">
        <f>Dane!H100</f>
        <v>5.6</v>
      </c>
      <c r="F100" s="111"/>
      <c r="G100" s="111">
        <v>1</v>
      </c>
      <c r="H100" s="111"/>
      <c r="I100" s="111"/>
      <c r="J100" s="111">
        <v>2</v>
      </c>
      <c r="K100" s="31" t="str">
        <f>IF(Dane!T100="","",Dane!T100)</f>
        <v>Nowy zjazd z mostu tczewskiego do drogi na Lichnowy</v>
      </c>
      <c r="L100" s="21" t="str">
        <f>IF(Dane!L100&gt;0,IF(Dane!X100="b/d",'Założenia - koszty'!$D$5,Dane!X100),"n/a")</f>
        <v>n/a</v>
      </c>
      <c r="M100" s="23">
        <f>IF(Dane!K100&gt;0,IF(Dane!X100="b/d",'Założenia - koszty'!$D$4,Dane!X100),"n/a")</f>
        <v>2.5</v>
      </c>
      <c r="N100" s="23" t="str">
        <f>IFERROR(IF(Dane!L100&gt;0,Koszty!L100*Dane!L100*1000,"n/a"),"n/a")</f>
        <v>n/a</v>
      </c>
      <c r="O100" s="23">
        <f>IFERROR(IF(Dane!K100&gt;0,Koszty!M100*Dane!K100*1000,"n/a"),"n/a")</f>
        <v>14000</v>
      </c>
      <c r="P100" s="100">
        <f>IF(F100="",0,HLOOKUP(B100,'Założenia - koszty'!$C$33:$K$43,11,FALSE))</f>
        <v>0</v>
      </c>
      <c r="Q100" s="100">
        <f>IF(G100="",0,IF(H100="",G100*'Założenia - koszty'!$I$30,G100*HLOOKUP(H100,'Założenia - koszty'!$B$20:$J$30,11,FALSE)))</f>
        <v>81940</v>
      </c>
      <c r="R100" s="101">
        <f>IF(I100="",0,I100*'Założenia - koszty'!$D$69)</f>
        <v>0</v>
      </c>
      <c r="S100" s="100">
        <f>Dane!N100*'Założenia - koszty'!$D$48</f>
        <v>0</v>
      </c>
      <c r="T100" s="100">
        <f>IF(Dane!M100&gt;0,Dane!Y100*Dane!M100*1000*HLOOKUP(Dane!W100,'Założenia - koszty'!$B$12:$H$14,2,FALSE),0)*'Założenia - koszty'!$D$17</f>
        <v>0</v>
      </c>
      <c r="U100" s="100">
        <f>Dane!K100*'Założenia - koszty'!$D$9+Dane!L100*'Założenia - koszty'!$E$9</f>
        <v>2064999.9999999998</v>
      </c>
      <c r="V100" s="100">
        <f>IF(Dane!G100=1,Dane!K100*'Założenia - koszty'!$D$14,0)</f>
        <v>0</v>
      </c>
      <c r="W100" s="100">
        <f>IF(Dane!G100=1,Dane!L100*'Założenia - koszty'!$D$14,0)</f>
        <v>0</v>
      </c>
      <c r="X100" s="100">
        <f>'Założenia - koszty'!D67</f>
        <v>42008.75</v>
      </c>
      <c r="Y100" s="100">
        <f>IF(N100="n/a",0,N100*HLOOKUP(Dane!W100,'Założenia - koszty'!$D$12:$J$13,2,TRUE))</f>
        <v>0</v>
      </c>
      <c r="Z100" s="100">
        <f>IF(O100="n/a",0,O100*HLOOKUP(Dane!W100,'Założenia - koszty'!$D$12:$J$13,2,FALSE))</f>
        <v>2500120</v>
      </c>
      <c r="AA100" s="100">
        <f>IF(Dane!O100&gt;0,Dane!O100*HLOOKUP(Dane!W100,'Założenia - koszty'!$B$12:$F$13,2,FALSE)*'Założenia - koszty'!$D$17*1000*'Założenia - koszty'!$D$4,0)</f>
        <v>0</v>
      </c>
      <c r="AB100" s="100">
        <f>IF(Dane!P100&gt;0,Dane!P100*HLOOKUP(Dane!W100,'Założenia - koszty'!$B$12:$F$13,2,FALSE)*'Założenia - koszty'!$D$17*1000*'Założenia - koszty'!$D$5,0)</f>
        <v>0</v>
      </c>
      <c r="AC100" s="101">
        <f t="shared" si="11"/>
        <v>81940</v>
      </c>
      <c r="AD100" s="101">
        <f t="shared" si="12"/>
        <v>4607128.75</v>
      </c>
      <c r="AE100" s="100">
        <f>IF(J100="",0,J100*'Założenia - koszty'!$C$22)+E100*1000/'Założenia - koszty'!$D$53*'Założenia - koszty'!$D$52*2</f>
        <v>22736</v>
      </c>
      <c r="AF100" s="99">
        <f t="shared" si="13"/>
        <v>4711804.75</v>
      </c>
      <c r="AG100" s="99">
        <f t="shared" si="14"/>
        <v>942360.95000000007</v>
      </c>
      <c r="AH100" s="99">
        <f t="shared" si="15"/>
        <v>5654165.7000000002</v>
      </c>
      <c r="AI100" s="99"/>
      <c r="AJ100" s="99">
        <f>AH100</f>
        <v>5654165.7000000002</v>
      </c>
      <c r="AK100" s="153"/>
      <c r="AL100" s="3" t="b">
        <f t="shared" si="16"/>
        <v>1</v>
      </c>
    </row>
    <row r="101" spans="2:38" x14ac:dyDescent="0.25">
      <c r="B101" s="120" t="str">
        <f>Dane!B101</f>
        <v>06/01/02</v>
      </c>
      <c r="C101" s="120" t="str">
        <f>Dane!C101</f>
        <v>malborski</v>
      </c>
      <c r="D101" s="120" t="str">
        <f>Dane!D101</f>
        <v>Lichnowy</v>
      </c>
      <c r="E101" s="121">
        <f>Dane!H101</f>
        <v>1.1000000000000001</v>
      </c>
      <c r="F101" s="111"/>
      <c r="G101" s="111"/>
      <c r="H101" s="111"/>
      <c r="I101" s="111"/>
      <c r="J101" s="111"/>
      <c r="K101" s="31" t="str">
        <f>IF(Dane!T101="","",Dane!T101)</f>
        <v/>
      </c>
      <c r="L101" s="21" t="str">
        <f>IF(Dane!L101&gt;0,IF(Dane!X101="b/d",'Założenia - koszty'!$D$5,Dane!X101),"n/a")</f>
        <v>n/a</v>
      </c>
      <c r="M101" s="23" t="str">
        <f>IF(Dane!K101&gt;0,IF(Dane!X101="b/d",'Założenia - koszty'!$D$4,Dane!X101),"n/a")</f>
        <v>n/a</v>
      </c>
      <c r="N101" s="23" t="str">
        <f>IFERROR(IF(Dane!L101&gt;0,Koszty!L101*Dane!L101*1000,"n/a"),"n/a")</f>
        <v>n/a</v>
      </c>
      <c r="O101" s="23" t="str">
        <f>IFERROR(IF(Dane!K101&gt;0,Koszty!M101*Dane!K101*1000,"n/a"),"n/a")</f>
        <v>n/a</v>
      </c>
      <c r="P101" s="100">
        <f>IF(F101="",0,HLOOKUP(B101,'Założenia - koszty'!$C$33:$K$43,11,FALSE))</f>
        <v>0</v>
      </c>
      <c r="Q101" s="100">
        <f>IF(G101="",0,IF(H101="",G101*'Założenia - koszty'!$I$30,G101*HLOOKUP(H101,'Założenia - koszty'!$B$20:$J$30,11,FALSE)))</f>
        <v>0</v>
      </c>
      <c r="R101" s="101">
        <f>IF(I101="",0,I101*'Założenia - koszty'!$D$69)</f>
        <v>0</v>
      </c>
      <c r="S101" s="100">
        <f>Dane!N101*'Założenia - koszty'!$D$48</f>
        <v>0</v>
      </c>
      <c r="T101" s="100">
        <f>IF(Dane!M101&gt;0,Dane!Y101*Dane!M101*1000*HLOOKUP(Dane!W101,'Założenia - koszty'!$B$12:$H$14,2,FALSE),0)*'Założenia - koszty'!$D$17</f>
        <v>0</v>
      </c>
      <c r="U101" s="100">
        <f>Dane!K101*'Założenia - koszty'!$D$9+Dane!L101*'Założenia - koszty'!$E$9</f>
        <v>0</v>
      </c>
      <c r="V101" s="100">
        <f>IF(Dane!G101=1,Dane!K101*'Założenia - koszty'!$D$14,0)</f>
        <v>0</v>
      </c>
      <c r="W101" s="100">
        <f>IF(Dane!G101=1,Dane!L101*'Założenia - koszty'!$D$14,0)</f>
        <v>0</v>
      </c>
      <c r="X101" s="100"/>
      <c r="Y101" s="100">
        <f>IF(N101="n/a",0,N101*HLOOKUP(Dane!W101,'Założenia - koszty'!$D$12:$J$13,2,TRUE))</f>
        <v>0</v>
      </c>
      <c r="Z101" s="100">
        <f>IF(O101="n/a",0,O101*HLOOKUP(Dane!W101,'Założenia - koszty'!$D$12:$J$13,2,FALSE))</f>
        <v>0</v>
      </c>
      <c r="AA101" s="100">
        <f>IF(Dane!O101&gt;0,Dane!O101*HLOOKUP(Dane!W101,'Założenia - koszty'!$B$12:$F$13,2,FALSE)*'Założenia - koszty'!$D$17*1000*'Założenia - koszty'!$D$4,0)</f>
        <v>0</v>
      </c>
      <c r="AB101" s="100">
        <f>IF(Dane!P101&gt;0,Dane!P101*HLOOKUP(Dane!W101,'Założenia - koszty'!$B$12:$F$13,2,FALSE)*'Założenia - koszty'!$D$17*1000*'Założenia - koszty'!$D$5,0)</f>
        <v>0</v>
      </c>
      <c r="AC101" s="101">
        <f t="shared" si="11"/>
        <v>0</v>
      </c>
      <c r="AD101" s="101">
        <f t="shared" si="12"/>
        <v>0</v>
      </c>
      <c r="AE101" s="100">
        <f>IF(J101="",0,J101*'Założenia - koszty'!$C$22)+E101*1000/'Założenia - koszty'!$D$53*'Założenia - koszty'!$D$52*2</f>
        <v>616</v>
      </c>
      <c r="AF101" s="99">
        <f t="shared" si="13"/>
        <v>616</v>
      </c>
      <c r="AG101" s="99">
        <f t="shared" si="14"/>
        <v>123.2</v>
      </c>
      <c r="AH101" s="99">
        <f t="shared" si="15"/>
        <v>739.2</v>
      </c>
      <c r="AI101" s="99"/>
      <c r="AJ101" s="99">
        <f>AH101</f>
        <v>739.2</v>
      </c>
      <c r="AK101" s="153"/>
      <c r="AL101" s="3" t="b">
        <f t="shared" si="16"/>
        <v>1</v>
      </c>
    </row>
    <row r="102" spans="2:38" x14ac:dyDescent="0.25">
      <c r="B102" s="120" t="str">
        <f>Dane!B102</f>
        <v>06/01/03</v>
      </c>
      <c r="C102" s="120" t="str">
        <f>Dane!C102</f>
        <v>malborski</v>
      </c>
      <c r="D102" s="120" t="str">
        <f>Dane!D102</f>
        <v>Lichnowy</v>
      </c>
      <c r="E102" s="121">
        <f>Dane!H102</f>
        <v>1.2</v>
      </c>
      <c r="F102" s="111"/>
      <c r="G102" s="111"/>
      <c r="H102" s="111"/>
      <c r="I102" s="111"/>
      <c r="J102" s="111"/>
      <c r="K102" s="31" t="str">
        <f>IF(Dane!T102="","",Dane!T102)</f>
        <v/>
      </c>
      <c r="L102" s="21" t="str">
        <f>IF(Dane!L102&gt;0,IF(Dane!X102="b/d",'Założenia - koszty'!$D$5,Dane!X102),"n/a")</f>
        <v>n/a</v>
      </c>
      <c r="M102" s="23">
        <f>IF(Dane!K102&gt;0,IF(Dane!X102="b/d",'Założenia - koszty'!$D$4,Dane!X102),"n/a")</f>
        <v>2.5</v>
      </c>
      <c r="N102" s="23" t="str">
        <f>IFERROR(IF(Dane!L102&gt;0,Koszty!L102*Dane!L102*1000,"n/a"),"n/a")</f>
        <v>n/a</v>
      </c>
      <c r="O102" s="23">
        <f>IFERROR(IF(Dane!K102&gt;0,Koszty!M102*Dane!K102*1000,"n/a"),"n/a")</f>
        <v>3000</v>
      </c>
      <c r="P102" s="100">
        <f>IF(F102="",0,HLOOKUP(B102,'Założenia - koszty'!$C$33:$K$43,11,FALSE))</f>
        <v>0</v>
      </c>
      <c r="Q102" s="100">
        <f>IF(G102="",0,IF(H102="",G102*'Założenia - koszty'!$I$30,G102*HLOOKUP(H102,'Założenia - koszty'!$B$20:$J$30,11,FALSE)))</f>
        <v>0</v>
      </c>
      <c r="R102" s="101">
        <f>IF(I102="",0,I102*'Założenia - koszty'!$D$69)</f>
        <v>0</v>
      </c>
      <c r="S102" s="100">
        <f>Dane!N102*'Założenia - koszty'!$D$48</f>
        <v>0</v>
      </c>
      <c r="T102" s="100">
        <f>IF(Dane!M102&gt;0,Dane!Y102*Dane!M102*1000*HLOOKUP(Dane!W102,'Założenia - koszty'!$B$12:$H$14,2,FALSE),0)*'Założenia - koszty'!$D$17</f>
        <v>0</v>
      </c>
      <c r="U102" s="100">
        <f>Dane!K102*'Założenia - koszty'!$D$9+Dane!L102*'Założenia - koszty'!$E$9</f>
        <v>442500</v>
      </c>
      <c r="V102" s="100">
        <f>IF(Dane!G102=1,Dane!K102*'Założenia - koszty'!$D$14,0)</f>
        <v>0</v>
      </c>
      <c r="W102" s="100">
        <f>IF(Dane!G102=1,Dane!L102*'Założenia - koszty'!$D$14,0)</f>
        <v>0</v>
      </c>
      <c r="X102" s="100"/>
      <c r="Y102" s="100">
        <f>IF(N102="n/a",0,N102*HLOOKUP(Dane!W102,'Założenia - koszty'!$D$12:$J$13,2,TRUE))</f>
        <v>0</v>
      </c>
      <c r="Z102" s="100">
        <f>IF(O102="n/a",0,O102*HLOOKUP(Dane!W102,'Założenia - koszty'!$D$12:$J$13,2,FALSE))</f>
        <v>535740</v>
      </c>
      <c r="AA102" s="100">
        <f>IF(Dane!O102&gt;0,Dane!O102*HLOOKUP(Dane!W102,'Założenia - koszty'!$B$12:$F$13,2,FALSE)*'Założenia - koszty'!$D$17*1000*'Założenia - koszty'!$D$4,0)</f>
        <v>0</v>
      </c>
      <c r="AB102" s="100">
        <f>IF(Dane!P102&gt;0,Dane!P102*HLOOKUP(Dane!W102,'Założenia - koszty'!$B$12:$F$13,2,FALSE)*'Założenia - koszty'!$D$17*1000*'Założenia - koszty'!$D$5,0)</f>
        <v>0</v>
      </c>
      <c r="AC102" s="101">
        <f t="shared" si="11"/>
        <v>0</v>
      </c>
      <c r="AD102" s="101">
        <f t="shared" si="12"/>
        <v>978240</v>
      </c>
      <c r="AE102" s="100">
        <f>IF(J102="",0,J102*'Założenia - koszty'!$C$22)+E102*1000/'Założenia - koszty'!$D$53*'Założenia - koszty'!$D$52*2</f>
        <v>672</v>
      </c>
      <c r="AF102" s="99">
        <f t="shared" si="13"/>
        <v>978912</v>
      </c>
      <c r="AG102" s="99">
        <f t="shared" si="14"/>
        <v>195782.40000000002</v>
      </c>
      <c r="AH102" s="99">
        <f t="shared" si="15"/>
        <v>1174694.3999999999</v>
      </c>
      <c r="AI102" s="99"/>
      <c r="AJ102" s="99">
        <f t="shared" ref="AJ102:AJ119" si="24">AH102</f>
        <v>1174694.3999999999</v>
      </c>
      <c r="AK102" s="153"/>
      <c r="AL102" s="3" t="b">
        <f t="shared" si="16"/>
        <v>1</v>
      </c>
    </row>
    <row r="103" spans="2:38" x14ac:dyDescent="0.25">
      <c r="B103" s="120" t="str">
        <f>Dane!B103</f>
        <v>06/01/04</v>
      </c>
      <c r="C103" s="120" t="str">
        <f>Dane!C103</f>
        <v>malborski</v>
      </c>
      <c r="D103" s="120" t="str">
        <f>Dane!D103</f>
        <v>Lichnowy</v>
      </c>
      <c r="E103" s="121">
        <f>Dane!H103</f>
        <v>4.0999999999999996</v>
      </c>
      <c r="F103" s="111"/>
      <c r="G103" s="111">
        <v>1</v>
      </c>
      <c r="H103" s="111"/>
      <c r="I103" s="111"/>
      <c r="J103" s="111"/>
      <c r="K103" s="31" t="str">
        <f>IF(Dane!T103="","",Dane!T103)</f>
        <v/>
      </c>
      <c r="L103" s="21" t="str">
        <f>IF(Dane!L103&gt;0,IF(Dane!X103="b/d",'Założenia - koszty'!$D$5,Dane!X103),"n/a")</f>
        <v>n/a</v>
      </c>
      <c r="M103" s="23" t="str">
        <f>IF(Dane!K103&gt;0,IF(Dane!X103="b/d",'Założenia - koszty'!$D$4,Dane!X103),"n/a")</f>
        <v>n/a</v>
      </c>
      <c r="N103" s="23" t="str">
        <f>IFERROR(IF(Dane!L103&gt;0,Koszty!L103*Dane!L103*1000,"n/a"),"n/a")</f>
        <v>n/a</v>
      </c>
      <c r="O103" s="23" t="str">
        <f>IFERROR(IF(Dane!K103&gt;0,Koszty!M103*Dane!K103*1000,"n/a"),"n/a")</f>
        <v>n/a</v>
      </c>
      <c r="P103" s="100">
        <f>IF(F103="",0,HLOOKUP(B103,'Założenia - koszty'!$C$33:$K$43,11,FALSE))</f>
        <v>0</v>
      </c>
      <c r="Q103" s="100">
        <f>IF(G103="",0,IF(H103="",G103*'Założenia - koszty'!$I$30,G103*HLOOKUP(H103,'Założenia - koszty'!$B$20:$J$30,11,FALSE)))</f>
        <v>81940</v>
      </c>
      <c r="R103" s="101">
        <f>IF(I103="",0,I103*'Założenia - koszty'!$D$69)</f>
        <v>0</v>
      </c>
      <c r="S103" s="100">
        <f>Dane!N103*'Założenia - koszty'!$D$48</f>
        <v>0</v>
      </c>
      <c r="T103" s="100">
        <f>IF(Dane!M103&gt;0,Dane!Y103*Dane!M103*1000*HLOOKUP(Dane!W103,'Założenia - koszty'!$B$12:$H$14,2,FALSE),0)*'Założenia - koszty'!$D$17</f>
        <v>0</v>
      </c>
      <c r="U103" s="100">
        <f>Dane!K103*'Założenia - koszty'!$D$9+Dane!L103*'Założenia - koszty'!$E$9</f>
        <v>0</v>
      </c>
      <c r="V103" s="100">
        <f>IF(Dane!G103=1,Dane!K103*'Założenia - koszty'!$D$14,0)</f>
        <v>0</v>
      </c>
      <c r="W103" s="100">
        <f>IF(Dane!G103=1,Dane!L103*'Założenia - koszty'!$D$14,0)</f>
        <v>0</v>
      </c>
      <c r="X103" s="100"/>
      <c r="Y103" s="100">
        <f>IF(N103="n/a",0,N103*HLOOKUP(Dane!W103,'Założenia - koszty'!$D$12:$J$13,2,TRUE))</f>
        <v>0</v>
      </c>
      <c r="Z103" s="100">
        <f>IF(O103="n/a",0,O103*HLOOKUP(Dane!W103,'Założenia - koszty'!$D$12:$J$13,2,FALSE))</f>
        <v>0</v>
      </c>
      <c r="AA103" s="100">
        <f>IF(Dane!O103&gt;0,Dane!O103*HLOOKUP(Dane!W103,'Założenia - koszty'!$B$12:$F$13,2,FALSE)*'Założenia - koszty'!$D$17*1000*'Założenia - koszty'!$D$4,0)</f>
        <v>0</v>
      </c>
      <c r="AB103" s="100">
        <f>IF(Dane!P103&gt;0,Dane!P103*HLOOKUP(Dane!W103,'Założenia - koszty'!$B$12:$F$13,2,FALSE)*'Założenia - koszty'!$D$17*1000*'Założenia - koszty'!$D$5,0)</f>
        <v>0</v>
      </c>
      <c r="AC103" s="101">
        <f t="shared" si="11"/>
        <v>81940</v>
      </c>
      <c r="AD103" s="101">
        <f t="shared" si="12"/>
        <v>0</v>
      </c>
      <c r="AE103" s="100">
        <f>IF(J103="",0,J103*'Założenia - koszty'!$C$22)+E103*1000/'Założenia - koszty'!$D$53*'Założenia - koszty'!$D$52*2</f>
        <v>2296</v>
      </c>
      <c r="AF103" s="99">
        <f t="shared" si="13"/>
        <v>84236</v>
      </c>
      <c r="AG103" s="99">
        <f t="shared" si="14"/>
        <v>16847.2</v>
      </c>
      <c r="AH103" s="99">
        <f t="shared" si="15"/>
        <v>101083.2</v>
      </c>
      <c r="AI103" s="99"/>
      <c r="AJ103" s="99">
        <f t="shared" si="24"/>
        <v>101083.2</v>
      </c>
      <c r="AK103" s="153"/>
      <c r="AL103" s="3" t="b">
        <f t="shared" si="16"/>
        <v>1</v>
      </c>
    </row>
    <row r="104" spans="2:38" ht="51" x14ac:dyDescent="0.25">
      <c r="B104" s="145" t="str">
        <f>Dane!B104</f>
        <v>06/02/01</v>
      </c>
      <c r="C104" s="120" t="str">
        <f>Dane!C104</f>
        <v>malborski</v>
      </c>
      <c r="D104" s="120" t="str">
        <f>Dane!D104</f>
        <v>Nowy Staw</v>
      </c>
      <c r="E104" s="121">
        <f>Dane!H104</f>
        <v>4.5999999999999996</v>
      </c>
      <c r="F104" s="111"/>
      <c r="G104" s="111">
        <v>2</v>
      </c>
      <c r="H104" s="111"/>
      <c r="I104" s="111"/>
      <c r="J104" s="111"/>
      <c r="K104" s="31" t="str">
        <f>IF(Dane!T104="","",Dane!T104)</f>
        <v>Budowa 2 kładek pieszo - rowerowych na rzekach: Świętej i Wielkiej Świętej</v>
      </c>
      <c r="L104" s="21" t="str">
        <f>IF(Dane!L104&gt;0,IF(Dane!X104="b/d",'Założenia - koszty'!$D$5,Dane!X104),"n/a")</f>
        <v>n/a</v>
      </c>
      <c r="M104" s="23">
        <f>IF(Dane!K104&gt;0,IF(Dane!X104="b/d",'Założenia - koszty'!$D$4,Dane!X104),"n/a")</f>
        <v>2.5</v>
      </c>
      <c r="N104" s="23" t="str">
        <f>IFERROR(IF(Dane!L104&gt;0,Koszty!L104*Dane!L104*1000,"n/a"),"n/a")</f>
        <v>n/a</v>
      </c>
      <c r="O104" s="23">
        <f>IFERROR(IF(Dane!K104&gt;0,Koszty!M104*Dane!K104*1000,"n/a"),"n/a")</f>
        <v>11500</v>
      </c>
      <c r="P104" s="100">
        <f>IF(F104="",0,HLOOKUP(B104,'Założenia - koszty'!$C$33:$K$43,11,FALSE))</f>
        <v>0</v>
      </c>
      <c r="Q104" s="100">
        <f>IF(G104="",0,IF(H104="",G104*'Założenia - koszty'!$I$30,G104*HLOOKUP(H104,'Założenia - koszty'!$B$20:$J$30,11,FALSE)))</f>
        <v>163880</v>
      </c>
      <c r="R104" s="101">
        <f>IF(I104="",0,I104*'Założenia - koszty'!$D$69)</f>
        <v>0</v>
      </c>
      <c r="S104" s="100">
        <f>Dane!N104*'Założenia - koszty'!$D$48</f>
        <v>0</v>
      </c>
      <c r="T104" s="100">
        <f>IF(Dane!M104&gt;0,Dane!Y104*Dane!M104*1000*HLOOKUP(Dane!W104,'Założenia - koszty'!$B$12:$H$14,2,FALSE),0)*'Założenia - koszty'!$D$17</f>
        <v>0</v>
      </c>
      <c r="U104" s="100">
        <f>Dane!K104*'Założenia - koszty'!$D$9+Dane!L104*'Założenia - koszty'!$E$9</f>
        <v>1696249.9999999998</v>
      </c>
      <c r="V104" s="100">
        <f>IF(Dane!G104=1,Dane!K104*'Założenia - koszty'!$D$14,0)</f>
        <v>161000</v>
      </c>
      <c r="W104" s="100">
        <f>IF(Dane!G104=1,Dane!L104*'Założenia - koszty'!$D$14,0)</f>
        <v>0</v>
      </c>
      <c r="X104" s="100">
        <f>HLOOKUP(B104,'Założenia - koszty'!$D$58:$I$59,2,TRUE)*'Założenia - koszty'!$D$57*2</f>
        <v>1200000</v>
      </c>
      <c r="Y104" s="100">
        <f>IF(N104="n/a",0,N104*HLOOKUP(Dane!W104,'Założenia - koszty'!$D$12:$J$13,2,TRUE))</f>
        <v>0</v>
      </c>
      <c r="Z104" s="100">
        <f>IF(O104="n/a",0,O104*HLOOKUP(Dane!W104,'Założenia - koszty'!$D$12:$J$13,2,FALSE))</f>
        <v>2053670.0000000002</v>
      </c>
      <c r="AA104" s="100">
        <f>IF(Dane!O104&gt;0,Dane!O104*HLOOKUP(Dane!W104,'Założenia - koszty'!$B$12:$F$13,2,FALSE)*'Założenia - koszty'!$D$17*1000*'Założenia - koszty'!$D$4,0)</f>
        <v>0</v>
      </c>
      <c r="AB104" s="100">
        <f>IF(Dane!P104&gt;0,Dane!P104*HLOOKUP(Dane!W104,'Założenia - koszty'!$B$12:$F$13,2,FALSE)*'Założenia - koszty'!$D$17*1000*'Założenia - koszty'!$D$5,0)</f>
        <v>0</v>
      </c>
      <c r="AC104" s="101">
        <f t="shared" si="11"/>
        <v>163880</v>
      </c>
      <c r="AD104" s="101">
        <f t="shared" si="12"/>
        <v>5110920</v>
      </c>
      <c r="AE104" s="100">
        <f>IF(J104="",0,J104*'Założenia - koszty'!$C$22)+E104*1000/'Założenia - koszty'!$D$53*'Założenia - koszty'!$D$52*2</f>
        <v>2576</v>
      </c>
      <c r="AF104" s="99">
        <f t="shared" si="13"/>
        <v>5277376</v>
      </c>
      <c r="AG104" s="99">
        <f t="shared" si="14"/>
        <v>1055475.2</v>
      </c>
      <c r="AH104" s="99">
        <f t="shared" si="15"/>
        <v>6332851.2000000002</v>
      </c>
      <c r="AI104" s="99"/>
      <c r="AJ104" s="99">
        <f t="shared" si="24"/>
        <v>6332851.2000000002</v>
      </c>
      <c r="AK104" s="153"/>
      <c r="AL104" s="3" t="b">
        <f t="shared" si="16"/>
        <v>1</v>
      </c>
    </row>
    <row r="105" spans="2:38" x14ac:dyDescent="0.25">
      <c r="B105" s="120" t="str">
        <f>Dane!B105</f>
        <v>06/02/02</v>
      </c>
      <c r="C105" s="120" t="str">
        <f>Dane!C105</f>
        <v>malborski</v>
      </c>
      <c r="D105" s="120" t="str">
        <f>Dane!D105</f>
        <v>Nowy Staw</v>
      </c>
      <c r="E105" s="121">
        <f>Dane!H105</f>
        <v>0.5</v>
      </c>
      <c r="F105" s="111"/>
      <c r="G105" s="111"/>
      <c r="H105" s="111"/>
      <c r="I105" s="111"/>
      <c r="J105" s="111"/>
      <c r="K105" s="31" t="str">
        <f>IF(Dane!T105="","",Dane!T105)</f>
        <v/>
      </c>
      <c r="L105" s="21" t="str">
        <f>IF(Dane!L105&gt;0,IF(Dane!X105="b/d",'Założenia - koszty'!$D$5,Dane!X105),"n/a")</f>
        <v>n/a</v>
      </c>
      <c r="M105" s="23" t="str">
        <f>IF(Dane!K105&gt;0,IF(Dane!X105="b/d",'Założenia - koszty'!$D$4,Dane!X105),"n/a")</f>
        <v>n/a</v>
      </c>
      <c r="N105" s="23" t="str">
        <f>IFERROR(IF(Dane!L105&gt;0,Koszty!L105*Dane!L105*1000,"n/a"),"n/a")</f>
        <v>n/a</v>
      </c>
      <c r="O105" s="23" t="str">
        <f>IFERROR(IF(Dane!K105&gt;0,Koszty!M105*Dane!K105*1000,"n/a"),"n/a")</f>
        <v>n/a</v>
      </c>
      <c r="P105" s="100">
        <f>IF(F105="",0,HLOOKUP(B105,'Założenia - koszty'!$C$33:$K$43,11,FALSE))</f>
        <v>0</v>
      </c>
      <c r="Q105" s="100">
        <f>IF(G105="",0,IF(H105="",G105*'Założenia - koszty'!$I$30,G105*HLOOKUP(H105,'Założenia - koszty'!$B$20:$J$30,11,FALSE)))</f>
        <v>0</v>
      </c>
      <c r="R105" s="101">
        <f>IF(I105="",0,I105*'Założenia - koszty'!$D$69)</f>
        <v>0</v>
      </c>
      <c r="S105" s="100">
        <f>Dane!N105*'Założenia - koszty'!$D$48</f>
        <v>0</v>
      </c>
      <c r="T105" s="100">
        <f>IF(Dane!M105&gt;0,Dane!Y105*Dane!M105*1000*HLOOKUP(Dane!W105,'Założenia - koszty'!$B$12:$H$14,2,FALSE),0)*'Założenia - koszty'!$D$17</f>
        <v>0</v>
      </c>
      <c r="U105" s="100">
        <f>Dane!K105*'Założenia - koszty'!$D$9+Dane!L105*'Założenia - koszty'!$E$9</f>
        <v>0</v>
      </c>
      <c r="V105" s="100">
        <f>IF(Dane!G105=1,Dane!K105*'Założenia - koszty'!$D$14,0)</f>
        <v>0</v>
      </c>
      <c r="W105" s="100">
        <f>IF(Dane!G105=1,Dane!L105*'Założenia - koszty'!$D$14,0)</f>
        <v>0</v>
      </c>
      <c r="X105" s="100"/>
      <c r="Y105" s="100">
        <f>IF(N105="n/a",0,N105*HLOOKUP(Dane!W105,'Założenia - koszty'!$D$12:$J$13,2,TRUE))</f>
        <v>0</v>
      </c>
      <c r="Z105" s="100">
        <f>IF(O105="n/a",0,O105*HLOOKUP(Dane!W105,'Założenia - koszty'!$D$12:$J$13,2,FALSE))</f>
        <v>0</v>
      </c>
      <c r="AA105" s="100">
        <f>IF(Dane!O105&gt;0,Dane!O105*HLOOKUP(Dane!W105,'Założenia - koszty'!$B$12:$F$13,2,FALSE)*'Założenia - koszty'!$D$17*1000*'Założenia - koszty'!$D$4,0)</f>
        <v>0</v>
      </c>
      <c r="AB105" s="100">
        <f>IF(Dane!P105&gt;0,Dane!P105*HLOOKUP(Dane!W105,'Założenia - koszty'!$B$12:$F$13,2,FALSE)*'Założenia - koszty'!$D$17*1000*'Założenia - koszty'!$D$5,0)</f>
        <v>0</v>
      </c>
      <c r="AC105" s="101">
        <f t="shared" si="11"/>
        <v>0</v>
      </c>
      <c r="AD105" s="101">
        <f t="shared" si="12"/>
        <v>0</v>
      </c>
      <c r="AE105" s="100">
        <f>IF(J105="",0,J105*'Założenia - koszty'!$C$22)+E105*1000/'Założenia - koszty'!$D$53*'Założenia - koszty'!$D$52*2</f>
        <v>280</v>
      </c>
      <c r="AF105" s="99">
        <f t="shared" si="13"/>
        <v>280</v>
      </c>
      <c r="AG105" s="99">
        <f t="shared" si="14"/>
        <v>56</v>
      </c>
      <c r="AH105" s="99">
        <f t="shared" si="15"/>
        <v>336</v>
      </c>
      <c r="AI105" s="99"/>
      <c r="AJ105" s="99">
        <f t="shared" si="24"/>
        <v>336</v>
      </c>
      <c r="AK105" s="153"/>
      <c r="AL105" s="3" t="b">
        <f t="shared" si="16"/>
        <v>1</v>
      </c>
    </row>
    <row r="106" spans="2:38" x14ac:dyDescent="0.25">
      <c r="B106" s="120" t="str">
        <f>Dane!B106</f>
        <v>06/02/03</v>
      </c>
      <c r="C106" s="120" t="str">
        <f>Dane!C106</f>
        <v>malborski</v>
      </c>
      <c r="D106" s="120" t="str">
        <f>Dane!D106</f>
        <v>Nowy Staw</v>
      </c>
      <c r="E106" s="121">
        <f>Dane!H106</f>
        <v>0.3</v>
      </c>
      <c r="F106" s="111"/>
      <c r="G106" s="111"/>
      <c r="H106" s="111"/>
      <c r="I106" s="111"/>
      <c r="J106" s="111"/>
      <c r="K106" s="31" t="str">
        <f>IF(Dane!T106="","",Dane!T106)</f>
        <v/>
      </c>
      <c r="L106" s="21">
        <f>IF(Dane!L106&gt;0,IF(Dane!X106="b/d",'Założenia - koszty'!$D$5,Dane!X106),"n/a")</f>
        <v>3</v>
      </c>
      <c r="M106" s="23" t="str">
        <f>IF(Dane!K106&gt;0,IF(Dane!X106="b/d",'Założenia - koszty'!$D$4,Dane!X106),"n/a")</f>
        <v>n/a</v>
      </c>
      <c r="N106" s="23">
        <f>IFERROR(IF(Dane!L106&gt;0,Koszty!L106*Dane!L106*1000,"n/a"),"n/a")</f>
        <v>899.99999999999989</v>
      </c>
      <c r="O106" s="23" t="str">
        <f>IFERROR(IF(Dane!K106&gt;0,Koszty!M106*Dane!K106*1000,"n/a"),"n/a")</f>
        <v>n/a</v>
      </c>
      <c r="P106" s="100">
        <f>IF(F106="",0,HLOOKUP(B106,'Założenia - koszty'!$C$33:$K$43,11,FALSE))</f>
        <v>0</v>
      </c>
      <c r="Q106" s="100">
        <f>IF(G106="",0,IF(H106="",G106*'Założenia - koszty'!$I$30,G106*HLOOKUP(H106,'Założenia - koszty'!$B$20:$J$30,11,FALSE)))</f>
        <v>0</v>
      </c>
      <c r="R106" s="101">
        <f>IF(I106="",0,I106*'Założenia - koszty'!$D$69)</f>
        <v>0</v>
      </c>
      <c r="S106" s="100">
        <f>Dane!N106*'Założenia - koszty'!$D$48</f>
        <v>0</v>
      </c>
      <c r="T106" s="100">
        <f>IF(Dane!M106&gt;0,Dane!Y106*Dane!M106*1000*HLOOKUP(Dane!W106,'Założenia - koszty'!$B$12:$H$14,2,FALSE),0)*'Założenia - koszty'!$D$17</f>
        <v>0</v>
      </c>
      <c r="U106" s="100">
        <f>Dane!K106*'Założenia - koszty'!$D$9+Dane!L106*'Założenia - koszty'!$E$9</f>
        <v>132750</v>
      </c>
      <c r="V106" s="100">
        <f>IF(Dane!G106=1,Dane!K106*'Założenia - koszty'!$D$14,0)</f>
        <v>0</v>
      </c>
      <c r="W106" s="100">
        <f>IF(Dane!G106=1,Dane!L106*'Założenia - koszty'!$D$14,0)</f>
        <v>10500</v>
      </c>
      <c r="X106" s="100"/>
      <c r="Y106" s="100">
        <f>IF(N106="n/a",0,N106*HLOOKUP(Dane!W106,'Założenia - koszty'!$D$12:$J$13,2,TRUE))</f>
        <v>160722</v>
      </c>
      <c r="Z106" s="100">
        <f>IF(O106="n/a",0,O106*HLOOKUP(Dane!W106,'Założenia - koszty'!$D$12:$J$13,2,FALSE))</f>
        <v>0</v>
      </c>
      <c r="AA106" s="100">
        <f>IF(Dane!O106&gt;0,Dane!O106*HLOOKUP(Dane!W106,'Założenia - koszty'!$B$12:$F$13,2,FALSE)*'Założenia - koszty'!$D$17*1000*'Założenia - koszty'!$D$4,0)</f>
        <v>0</v>
      </c>
      <c r="AB106" s="100">
        <f>IF(Dane!P106&gt;0,Dane!P106*HLOOKUP(Dane!W106,'Założenia - koszty'!$B$12:$F$13,2,FALSE)*'Założenia - koszty'!$D$17*1000*'Założenia - koszty'!$D$5,0)</f>
        <v>0</v>
      </c>
      <c r="AC106" s="101">
        <f t="shared" si="11"/>
        <v>0</v>
      </c>
      <c r="AD106" s="101">
        <f t="shared" si="12"/>
        <v>303972</v>
      </c>
      <c r="AE106" s="100">
        <f>IF(J106="",0,J106*'Założenia - koszty'!$C$22)+E106*1000/'Założenia - koszty'!$D$53*'Założenia - koszty'!$D$52*2</f>
        <v>168</v>
      </c>
      <c r="AF106" s="99">
        <f t="shared" si="13"/>
        <v>304140</v>
      </c>
      <c r="AG106" s="99">
        <f t="shared" si="14"/>
        <v>60828</v>
      </c>
      <c r="AH106" s="99">
        <f t="shared" si="15"/>
        <v>364968</v>
      </c>
      <c r="AI106" s="99"/>
      <c r="AJ106" s="99">
        <f t="shared" si="24"/>
        <v>364968</v>
      </c>
      <c r="AK106" s="153"/>
      <c r="AL106" s="3" t="b">
        <f t="shared" si="16"/>
        <v>1</v>
      </c>
    </row>
    <row r="107" spans="2:38" x14ac:dyDescent="0.25">
      <c r="B107" s="120" t="str">
        <f>Dane!B107</f>
        <v>06/02/04</v>
      </c>
      <c r="C107" s="120" t="str">
        <f>Dane!C107</f>
        <v>malborski</v>
      </c>
      <c r="D107" s="120" t="str">
        <f>Dane!D107</f>
        <v>Nowy Staw</v>
      </c>
      <c r="E107" s="121">
        <f>Dane!H107</f>
        <v>1.3</v>
      </c>
      <c r="F107" s="111"/>
      <c r="G107" s="111"/>
      <c r="H107" s="111"/>
      <c r="I107" s="111"/>
      <c r="J107" s="111"/>
      <c r="K107" s="31" t="str">
        <f>IF(Dane!T107="","",Dane!T107)</f>
        <v/>
      </c>
      <c r="L107" s="21" t="str">
        <f>IF(Dane!L107&gt;0,IF(Dane!X107="b/d",'Założenia - koszty'!$D$5,Dane!X107),"n/a")</f>
        <v>n/a</v>
      </c>
      <c r="M107" s="23" t="str">
        <f>IF(Dane!K107&gt;0,IF(Dane!X107="b/d",'Założenia - koszty'!$D$4,Dane!X107),"n/a")</f>
        <v>n/a</v>
      </c>
      <c r="N107" s="23" t="str">
        <f>IFERROR(IF(Dane!L107&gt;0,Koszty!L107*Dane!L107*1000,"n/a"),"n/a")</f>
        <v>n/a</v>
      </c>
      <c r="O107" s="23" t="str">
        <f>IFERROR(IF(Dane!K107&gt;0,Koszty!M107*Dane!K107*1000,"n/a"),"n/a")</f>
        <v>n/a</v>
      </c>
      <c r="P107" s="100">
        <f>IF(F107="",0,HLOOKUP(B107,'Założenia - koszty'!$C$33:$K$43,11,FALSE))</f>
        <v>0</v>
      </c>
      <c r="Q107" s="100">
        <f>IF(G107="",0,IF(H107="",G107*'Założenia - koszty'!$I$30,G107*HLOOKUP(H107,'Założenia - koszty'!$B$20:$J$30,11,FALSE)))</f>
        <v>0</v>
      </c>
      <c r="R107" s="101">
        <f>IF(I107="",0,I107*'Założenia - koszty'!$D$69)</f>
        <v>0</v>
      </c>
      <c r="S107" s="100">
        <f>Dane!N107*'Założenia - koszty'!$D$48</f>
        <v>0</v>
      </c>
      <c r="T107" s="100">
        <f>IF(Dane!M107&gt;0,Dane!Y107*Dane!M107*1000*HLOOKUP(Dane!W107,'Założenia - koszty'!$B$12:$H$14,2,FALSE),0)*'Założenia - koszty'!$D$17</f>
        <v>0</v>
      </c>
      <c r="U107" s="100">
        <f>Dane!K107*'Założenia - koszty'!$D$9+Dane!L107*'Założenia - koszty'!$E$9</f>
        <v>0</v>
      </c>
      <c r="V107" s="100">
        <f>IF(Dane!G107=1,Dane!K107*'Założenia - koszty'!$D$14,0)</f>
        <v>0</v>
      </c>
      <c r="W107" s="100">
        <f>IF(Dane!G107=1,Dane!L107*'Założenia - koszty'!$D$14,0)</f>
        <v>0</v>
      </c>
      <c r="X107" s="100"/>
      <c r="Y107" s="100">
        <f>IF(N107="n/a",0,N107*HLOOKUP(Dane!W107,'Założenia - koszty'!$D$12:$J$13,2,TRUE))</f>
        <v>0</v>
      </c>
      <c r="Z107" s="100">
        <f>IF(O107="n/a",0,O107*HLOOKUP(Dane!W107,'Założenia - koszty'!$D$12:$J$13,2,FALSE))</f>
        <v>0</v>
      </c>
      <c r="AA107" s="100">
        <f>IF(Dane!O107&gt;0,Dane!O107*HLOOKUP(Dane!W107,'Założenia - koszty'!$B$12:$F$13,2,FALSE)*'Założenia - koszty'!$D$17*1000*'Założenia - koszty'!$D$4,0)</f>
        <v>0</v>
      </c>
      <c r="AB107" s="100">
        <f>IF(Dane!P107&gt;0,Dane!P107*HLOOKUP(Dane!W107,'Założenia - koszty'!$B$12:$F$13,2,FALSE)*'Założenia - koszty'!$D$17*1000*'Założenia - koszty'!$D$5,0)</f>
        <v>0</v>
      </c>
      <c r="AC107" s="101">
        <f t="shared" si="11"/>
        <v>0</v>
      </c>
      <c r="AD107" s="101">
        <f t="shared" si="12"/>
        <v>0</v>
      </c>
      <c r="AE107" s="100">
        <f>IF(J107="",0,J107*'Założenia - koszty'!$C$22)+E107*1000/'Założenia - koszty'!$D$53*'Założenia - koszty'!$D$52*2</f>
        <v>728</v>
      </c>
      <c r="AF107" s="99">
        <f t="shared" si="13"/>
        <v>728</v>
      </c>
      <c r="AG107" s="99">
        <f t="shared" si="14"/>
        <v>145.6</v>
      </c>
      <c r="AH107" s="99">
        <f t="shared" si="15"/>
        <v>873.6</v>
      </c>
      <c r="AI107" s="99"/>
      <c r="AJ107" s="99">
        <f t="shared" si="24"/>
        <v>873.6</v>
      </c>
      <c r="AK107" s="153"/>
      <c r="AL107" s="3" t="b">
        <f t="shared" si="16"/>
        <v>1</v>
      </c>
    </row>
    <row r="108" spans="2:38" x14ac:dyDescent="0.25">
      <c r="B108" s="120" t="str">
        <f>Dane!B108</f>
        <v>06/02/05</v>
      </c>
      <c r="C108" s="120" t="str">
        <f>Dane!C108</f>
        <v>malborski</v>
      </c>
      <c r="D108" s="120" t="str">
        <f>Dane!D108</f>
        <v>Nowy Staw</v>
      </c>
      <c r="E108" s="121">
        <f>Dane!H108</f>
        <v>0.7</v>
      </c>
      <c r="F108" s="111"/>
      <c r="G108" s="111"/>
      <c r="H108" s="111"/>
      <c r="I108" s="111"/>
      <c r="J108" s="111"/>
      <c r="K108" s="31" t="str">
        <f>IF(Dane!T108="","",Dane!T108)</f>
        <v/>
      </c>
      <c r="L108" s="21">
        <f>IF(Dane!L108&gt;0,IF(Dane!X108="b/d",'Założenia - koszty'!$D$5,Dane!X108),"n/a")</f>
        <v>3</v>
      </c>
      <c r="M108" s="23" t="str">
        <f>IF(Dane!K108&gt;0,IF(Dane!X108="b/d",'Założenia - koszty'!$D$4,Dane!X108),"n/a")</f>
        <v>n/a</v>
      </c>
      <c r="N108" s="23">
        <f>IFERROR(IF(Dane!L108&gt;0,Koszty!L108*Dane!L108*1000,"n/a"),"n/a")</f>
        <v>2099.9999999999995</v>
      </c>
      <c r="O108" s="23" t="str">
        <f>IFERROR(IF(Dane!K108&gt;0,Koszty!M108*Dane!K108*1000,"n/a"),"n/a")</f>
        <v>n/a</v>
      </c>
      <c r="P108" s="100">
        <f>IF(F108="",0,HLOOKUP(B108,'Założenia - koszty'!$C$33:$K$43,11,FALSE))</f>
        <v>0</v>
      </c>
      <c r="Q108" s="100">
        <f>IF(G108="",0,IF(H108="",G108*'Założenia - koszty'!$I$30,G108*HLOOKUP(H108,'Założenia - koszty'!$B$20:$J$30,11,FALSE)))</f>
        <v>0</v>
      </c>
      <c r="R108" s="101">
        <f>IF(I108="",0,I108*'Założenia - koszty'!$D$69)</f>
        <v>0</v>
      </c>
      <c r="S108" s="100">
        <f>Dane!N108*'Założenia - koszty'!$D$48</f>
        <v>0</v>
      </c>
      <c r="T108" s="100">
        <f>IF(Dane!M108&gt;0,Dane!Y108*Dane!M108*1000*HLOOKUP(Dane!W108,'Założenia - koszty'!$B$12:$H$14,2,FALSE),0)*'Założenia - koszty'!$D$17</f>
        <v>0</v>
      </c>
      <c r="U108" s="100">
        <f>Dane!K108*'Założenia - koszty'!$D$9+Dane!L108*'Założenia - koszty'!$E$9</f>
        <v>309750</v>
      </c>
      <c r="V108" s="100">
        <f>IF(Dane!G108=1,Dane!K108*'Założenia - koszty'!$D$14,0)</f>
        <v>0</v>
      </c>
      <c r="W108" s="100">
        <f>IF(Dane!G108=1,Dane!L108*'Założenia - koszty'!$D$14,0)</f>
        <v>24500</v>
      </c>
      <c r="X108" s="100"/>
      <c r="Y108" s="100">
        <f>IF(N108="n/a",0,N108*HLOOKUP(Dane!W108,'Założenia - koszty'!$D$12:$J$13,2,TRUE))</f>
        <v>375017.99999999994</v>
      </c>
      <c r="Z108" s="100">
        <f>IF(O108="n/a",0,O108*HLOOKUP(Dane!W108,'Założenia - koszty'!$D$12:$J$13,2,FALSE))</f>
        <v>0</v>
      </c>
      <c r="AA108" s="100">
        <f>IF(Dane!O108&gt;0,Dane!O108*HLOOKUP(Dane!W108,'Założenia - koszty'!$B$12:$F$13,2,FALSE)*'Założenia - koszty'!$D$17*1000*'Założenia - koszty'!$D$4,0)</f>
        <v>0</v>
      </c>
      <c r="AB108" s="100">
        <f>IF(Dane!P108&gt;0,Dane!P108*HLOOKUP(Dane!W108,'Założenia - koszty'!$B$12:$F$13,2,FALSE)*'Założenia - koszty'!$D$17*1000*'Założenia - koszty'!$D$5,0)</f>
        <v>0</v>
      </c>
      <c r="AC108" s="101">
        <f t="shared" si="11"/>
        <v>0</v>
      </c>
      <c r="AD108" s="101">
        <f t="shared" si="12"/>
        <v>709268</v>
      </c>
      <c r="AE108" s="100">
        <f>IF(J108="",0,J108*'Założenia - koszty'!$C$22)+E108*1000/'Założenia - koszty'!$D$53*'Założenia - koszty'!$D$52*2</f>
        <v>392</v>
      </c>
      <c r="AF108" s="99">
        <f t="shared" si="13"/>
        <v>709660</v>
      </c>
      <c r="AG108" s="99">
        <f t="shared" si="14"/>
        <v>141932</v>
      </c>
      <c r="AH108" s="99">
        <f t="shared" si="15"/>
        <v>851592</v>
      </c>
      <c r="AI108" s="99"/>
      <c r="AJ108" s="99">
        <f t="shared" si="24"/>
        <v>851592</v>
      </c>
      <c r="AK108" s="153"/>
      <c r="AL108" s="3" t="b">
        <f t="shared" si="16"/>
        <v>1</v>
      </c>
    </row>
    <row r="109" spans="2:38" x14ac:dyDescent="0.25">
      <c r="B109" s="120" t="str">
        <f>Dane!B109</f>
        <v>06/02/06</v>
      </c>
      <c r="C109" s="120" t="str">
        <f>Dane!C109</f>
        <v>malborski</v>
      </c>
      <c r="D109" s="120" t="str">
        <f>Dane!D109</f>
        <v>Nowy Staw</v>
      </c>
      <c r="E109" s="121">
        <f>Dane!H109</f>
        <v>2.1</v>
      </c>
      <c r="F109" s="111"/>
      <c r="G109" s="111"/>
      <c r="H109" s="111"/>
      <c r="I109" s="111"/>
      <c r="J109" s="111"/>
      <c r="K109" s="31" t="str">
        <f>IF(Dane!T109="","",Dane!T109)</f>
        <v/>
      </c>
      <c r="L109" s="21" t="str">
        <f>IF(Dane!L109&gt;0,IF(Dane!X109="b/d",'Założenia - koszty'!$D$5,Dane!X109),"n/a")</f>
        <v>n/a</v>
      </c>
      <c r="M109" s="23" t="str">
        <f>IF(Dane!K109&gt;0,IF(Dane!X109="b/d",'Założenia - koszty'!$D$4,Dane!X109),"n/a")</f>
        <v>n/a</v>
      </c>
      <c r="N109" s="23" t="str">
        <f>IFERROR(IF(Dane!L109&gt;0,Koszty!L109*Dane!L109*1000,"n/a"),"n/a")</f>
        <v>n/a</v>
      </c>
      <c r="O109" s="23" t="str">
        <f>IFERROR(IF(Dane!K109&gt;0,Koszty!M109*Dane!K109*1000,"n/a"),"n/a")</f>
        <v>n/a</v>
      </c>
      <c r="P109" s="100">
        <f>IF(F109="",0,HLOOKUP(B109,'Założenia - koszty'!$C$33:$K$43,11,FALSE))</f>
        <v>0</v>
      </c>
      <c r="Q109" s="100">
        <f>IF(G109="",0,IF(H109="",G109*'Założenia - koszty'!$I$30,G109*HLOOKUP(H109,'Założenia - koszty'!$B$20:$J$30,11,FALSE)))</f>
        <v>0</v>
      </c>
      <c r="R109" s="101">
        <f>IF(I109="",0,I109*'Założenia - koszty'!$D$69)</f>
        <v>0</v>
      </c>
      <c r="S109" s="100">
        <f>Dane!N109*'Założenia - koszty'!$D$48</f>
        <v>0</v>
      </c>
      <c r="T109" s="100">
        <f>IF(Dane!M109&gt;0,Dane!Y109*Dane!M109*1000*HLOOKUP(Dane!W109,'Założenia - koszty'!$B$12:$H$14,2,FALSE),0)*'Założenia - koszty'!$D$17</f>
        <v>0</v>
      </c>
      <c r="U109" s="100">
        <f>Dane!K109*'Założenia - koszty'!$D$9+Dane!L109*'Założenia - koszty'!$E$9</f>
        <v>0</v>
      </c>
      <c r="V109" s="100">
        <f>IF(Dane!G109=1,Dane!K109*'Założenia - koszty'!$D$14,0)</f>
        <v>0</v>
      </c>
      <c r="W109" s="100">
        <f>IF(Dane!G109=1,Dane!L109*'Założenia - koszty'!$D$14,0)</f>
        <v>0</v>
      </c>
      <c r="X109" s="100"/>
      <c r="Y109" s="100">
        <f>IF(N109="n/a",0,N109*HLOOKUP(Dane!W109,'Założenia - koszty'!$D$12:$J$13,2,TRUE))</f>
        <v>0</v>
      </c>
      <c r="Z109" s="100">
        <f>IF(O109="n/a",0,O109*HLOOKUP(Dane!W109,'Założenia - koszty'!$D$12:$J$13,2,FALSE))</f>
        <v>0</v>
      </c>
      <c r="AA109" s="100">
        <f>IF(Dane!O109&gt;0,Dane!O109*HLOOKUP(Dane!W109,'Założenia - koszty'!$B$12:$F$13,2,FALSE)*'Założenia - koszty'!$D$17*1000*'Założenia - koszty'!$D$4,0)</f>
        <v>0</v>
      </c>
      <c r="AB109" s="100">
        <f>IF(Dane!P109&gt;0,Dane!P109*HLOOKUP(Dane!W109,'Założenia - koszty'!$B$12:$F$13,2,FALSE)*'Założenia - koszty'!$D$17*1000*'Założenia - koszty'!$D$5,0)</f>
        <v>0</v>
      </c>
      <c r="AC109" s="101">
        <f t="shared" si="11"/>
        <v>0</v>
      </c>
      <c r="AD109" s="101">
        <f t="shared" si="12"/>
        <v>0</v>
      </c>
      <c r="AE109" s="100">
        <f>IF(J109="",0,J109*'Założenia - koszty'!$C$22)+E109*1000/'Założenia - koszty'!$D$53*'Założenia - koszty'!$D$52*2</f>
        <v>1176</v>
      </c>
      <c r="AF109" s="99">
        <f t="shared" si="13"/>
        <v>1176</v>
      </c>
      <c r="AG109" s="99">
        <f t="shared" si="14"/>
        <v>235.20000000000002</v>
      </c>
      <c r="AH109" s="99">
        <f t="shared" si="15"/>
        <v>1411.2</v>
      </c>
      <c r="AI109" s="99"/>
      <c r="AJ109" s="99">
        <f t="shared" si="24"/>
        <v>1411.2</v>
      </c>
      <c r="AK109" s="153"/>
      <c r="AL109" s="3" t="b">
        <f t="shared" si="16"/>
        <v>1</v>
      </c>
    </row>
    <row r="110" spans="2:38" x14ac:dyDescent="0.25">
      <c r="B110" s="120" t="str">
        <f>Dane!B110</f>
        <v>06/03/01</v>
      </c>
      <c r="C110" s="120" t="str">
        <f>Dane!C110</f>
        <v>malborski</v>
      </c>
      <c r="D110" s="120" t="str">
        <f>Dane!D110</f>
        <v>Malbork (g)</v>
      </c>
      <c r="E110" s="121">
        <f>Dane!H110</f>
        <v>0.3</v>
      </c>
      <c r="F110" s="111"/>
      <c r="G110" s="111"/>
      <c r="H110" s="111"/>
      <c r="I110" s="111"/>
      <c r="J110" s="111"/>
      <c r="K110" s="31" t="str">
        <f>IF(Dane!T110="","",Dane!T110)</f>
        <v/>
      </c>
      <c r="L110" s="21" t="str">
        <f>IF(Dane!L110&gt;0,IF(Dane!X110="b/d",'Założenia - koszty'!$D$5,Dane!X110),"n/a")</f>
        <v>n/a</v>
      </c>
      <c r="M110" s="23" t="str">
        <f>IF(Dane!K110&gt;0,IF(Dane!X110="b/d",'Założenia - koszty'!$D$4,Dane!X110),"n/a")</f>
        <v>n/a</v>
      </c>
      <c r="N110" s="23" t="str">
        <f>IFERROR(IF(Dane!L110&gt;0,Koszty!L110*Dane!L110*1000,"n/a"),"n/a")</f>
        <v>n/a</v>
      </c>
      <c r="O110" s="23" t="str">
        <f>IFERROR(IF(Dane!K110&gt;0,Koszty!M110*Dane!K110*1000,"n/a"),"n/a")</f>
        <v>n/a</v>
      </c>
      <c r="P110" s="100">
        <f>IF(F110="",0,HLOOKUP(B110,'Założenia - koszty'!$C$33:$K$43,11,FALSE))</f>
        <v>0</v>
      </c>
      <c r="Q110" s="100">
        <f>IF(G110="",0,IF(H110="",G110*'Założenia - koszty'!$I$30,G110*HLOOKUP(H110,'Założenia - koszty'!$B$20:$J$30,11,FALSE)))</f>
        <v>0</v>
      </c>
      <c r="R110" s="101">
        <f>IF(I110="",0,I110*'Założenia - koszty'!$D$69)</f>
        <v>0</v>
      </c>
      <c r="S110" s="100">
        <f>Dane!N110*'Założenia - koszty'!$D$48</f>
        <v>0</v>
      </c>
      <c r="T110" s="100">
        <f>IF(Dane!M110&gt;0,Dane!Y110*Dane!M110*1000*HLOOKUP(Dane!W110,'Założenia - koszty'!$B$12:$H$14,2,FALSE),0)*'Założenia - koszty'!$D$17</f>
        <v>0</v>
      </c>
      <c r="U110" s="100">
        <f>Dane!K110*'Założenia - koszty'!$D$9+Dane!L110*'Założenia - koszty'!$E$9</f>
        <v>0</v>
      </c>
      <c r="V110" s="100">
        <f>IF(Dane!G110=1,Dane!K110*'Założenia - koszty'!$D$14,0)</f>
        <v>0</v>
      </c>
      <c r="W110" s="100">
        <f>IF(Dane!G110=1,Dane!L110*'Założenia - koszty'!$D$14,0)</f>
        <v>0</v>
      </c>
      <c r="X110" s="100"/>
      <c r="Y110" s="100">
        <f>IF(N110="n/a",0,N110*HLOOKUP(Dane!W110,'Założenia - koszty'!$D$12:$J$13,2,TRUE))</f>
        <v>0</v>
      </c>
      <c r="Z110" s="100">
        <f>IF(O110="n/a",0,O110*HLOOKUP(Dane!W110,'Założenia - koszty'!$D$12:$J$13,2,FALSE))</f>
        <v>0</v>
      </c>
      <c r="AA110" s="100">
        <f>IF(Dane!O110&gt;0,Dane!O110*HLOOKUP(Dane!W110,'Założenia - koszty'!$B$12:$F$13,2,FALSE)*'Założenia - koszty'!$D$17*1000*'Założenia - koszty'!$D$4,0)</f>
        <v>0</v>
      </c>
      <c r="AB110" s="100">
        <f>IF(Dane!P110&gt;0,Dane!P110*HLOOKUP(Dane!W110,'Założenia - koszty'!$B$12:$F$13,2,FALSE)*'Założenia - koszty'!$D$17*1000*'Założenia - koszty'!$D$5,0)</f>
        <v>0</v>
      </c>
      <c r="AC110" s="101">
        <f t="shared" si="11"/>
        <v>0</v>
      </c>
      <c r="AD110" s="101">
        <f t="shared" si="12"/>
        <v>0</v>
      </c>
      <c r="AE110" s="100">
        <f>IF(J110="",0,J110*'Założenia - koszty'!$C$22)+E110*1000/'Założenia - koszty'!$D$53*'Założenia - koszty'!$D$52*2</f>
        <v>168</v>
      </c>
      <c r="AF110" s="99">
        <f t="shared" si="13"/>
        <v>168</v>
      </c>
      <c r="AG110" s="99">
        <f t="shared" si="14"/>
        <v>33.6</v>
      </c>
      <c r="AH110" s="99">
        <f t="shared" si="15"/>
        <v>201.6</v>
      </c>
      <c r="AI110" s="99"/>
      <c r="AJ110" s="99">
        <f t="shared" si="24"/>
        <v>201.6</v>
      </c>
      <c r="AK110" s="153"/>
      <c r="AL110" s="3" t="b">
        <f t="shared" si="16"/>
        <v>1</v>
      </c>
    </row>
    <row r="111" spans="2:38" x14ac:dyDescent="0.25">
      <c r="B111" s="120" t="str">
        <f>Dane!B111</f>
        <v>06/03/02</v>
      </c>
      <c r="C111" s="120" t="str">
        <f>Dane!C111</f>
        <v>malborski</v>
      </c>
      <c r="D111" s="120" t="str">
        <f>Dane!D111</f>
        <v>Malbork (g)</v>
      </c>
      <c r="E111" s="121">
        <f>Dane!H111</f>
        <v>3.8</v>
      </c>
      <c r="F111" s="111"/>
      <c r="G111" s="111"/>
      <c r="H111" s="111"/>
      <c r="I111" s="111"/>
      <c r="J111" s="111"/>
      <c r="K111" s="31" t="str">
        <f>IF(Dane!T111="","",Dane!T111)</f>
        <v/>
      </c>
      <c r="L111" s="21" t="str">
        <f>IF(Dane!L111&gt;0,IF(Dane!X111="b/d",'Założenia - koszty'!$D$5,Dane!X111),"n/a")</f>
        <v>n/a</v>
      </c>
      <c r="M111" s="23" t="str">
        <f>IF(Dane!K111&gt;0,IF(Dane!X111="b/d",'Założenia - koszty'!$D$4,Dane!X111),"n/a")</f>
        <v>n/a</v>
      </c>
      <c r="N111" s="23" t="str">
        <f>IFERROR(IF(Dane!L111&gt;0,Koszty!L111*Dane!L111*1000,"n/a"),"n/a")</f>
        <v>n/a</v>
      </c>
      <c r="O111" s="23" t="str">
        <f>IFERROR(IF(Dane!K111&gt;0,Koszty!M111*Dane!K111*1000,"n/a"),"n/a")</f>
        <v>n/a</v>
      </c>
      <c r="P111" s="100">
        <f>IF(F111="",0,HLOOKUP(B111,'Założenia - koszty'!$C$33:$K$43,11,FALSE))</f>
        <v>0</v>
      </c>
      <c r="Q111" s="100">
        <f>IF(G111="",0,IF(H111="",G111*'Założenia - koszty'!$I$30,G111*HLOOKUP(H111,'Założenia - koszty'!$B$20:$J$30,11,FALSE)))</f>
        <v>0</v>
      </c>
      <c r="R111" s="101">
        <f>IF(I111="",0,I111*'Założenia - koszty'!$D$69)</f>
        <v>0</v>
      </c>
      <c r="S111" s="100">
        <f>Dane!N111*'Założenia - koszty'!$D$48</f>
        <v>0</v>
      </c>
      <c r="T111" s="100">
        <f>IF(Dane!M111&gt;0,Dane!Y111*Dane!M111*1000*HLOOKUP(Dane!W111,'Założenia - koszty'!$B$12:$H$14,2,FALSE),0)*'Założenia - koszty'!$D$17</f>
        <v>0</v>
      </c>
      <c r="U111" s="100">
        <f>Dane!K111*'Założenia - koszty'!$D$9+Dane!L111*'Założenia - koszty'!$E$9</f>
        <v>0</v>
      </c>
      <c r="V111" s="100">
        <f>IF(Dane!G111=1,Dane!K111*'Założenia - koszty'!$D$14,0)</f>
        <v>0</v>
      </c>
      <c r="W111" s="100">
        <f>IF(Dane!G111=1,Dane!L111*'Założenia - koszty'!$D$14,0)</f>
        <v>0</v>
      </c>
      <c r="X111" s="100"/>
      <c r="Y111" s="100">
        <f>IF(N111="n/a",0,N111*HLOOKUP(Dane!W111,'Założenia - koszty'!$D$12:$J$13,2,TRUE))</f>
        <v>0</v>
      </c>
      <c r="Z111" s="100">
        <f>IF(O111="n/a",0,O111*HLOOKUP(Dane!W111,'Założenia - koszty'!$D$12:$J$13,2,FALSE))</f>
        <v>0</v>
      </c>
      <c r="AA111" s="100">
        <f>IF(Dane!O111&gt;0,Dane!O111*HLOOKUP(Dane!W111,'Założenia - koszty'!$B$12:$F$13,2,FALSE)*'Założenia - koszty'!$D$17*1000*'Założenia - koszty'!$D$4,0)</f>
        <v>0</v>
      </c>
      <c r="AB111" s="100">
        <f>IF(Dane!P111&gt;0,Dane!P111*HLOOKUP(Dane!W111,'Założenia - koszty'!$B$12:$F$13,2,FALSE)*'Założenia - koszty'!$D$17*1000*'Założenia - koszty'!$D$5,0)</f>
        <v>705409.2</v>
      </c>
      <c r="AC111" s="101">
        <f t="shared" si="11"/>
        <v>0</v>
      </c>
      <c r="AD111" s="101">
        <f t="shared" si="12"/>
        <v>705409.2</v>
      </c>
      <c r="AE111" s="100">
        <f>IF(J111="",0,J111*'Założenia - koszty'!$C$22)+E111*1000/'Założenia - koszty'!$D$53*'Założenia - koszty'!$D$52*2</f>
        <v>2128</v>
      </c>
      <c r="AF111" s="99">
        <f t="shared" si="13"/>
        <v>707537.2</v>
      </c>
      <c r="AG111" s="99">
        <f t="shared" si="14"/>
        <v>141507.44</v>
      </c>
      <c r="AH111" s="99">
        <f t="shared" si="15"/>
        <v>849044.6399999999</v>
      </c>
      <c r="AI111" s="99"/>
      <c r="AJ111" s="99">
        <f t="shared" si="24"/>
        <v>849044.6399999999</v>
      </c>
      <c r="AK111" s="153"/>
      <c r="AL111" s="3" t="b">
        <f t="shared" si="16"/>
        <v>1</v>
      </c>
    </row>
    <row r="112" spans="2:38" x14ac:dyDescent="0.25">
      <c r="B112" s="120" t="str">
        <f>Dane!B112</f>
        <v>06/03/03</v>
      </c>
      <c r="C112" s="120" t="str">
        <f>Dane!C112</f>
        <v>malborski</v>
      </c>
      <c r="D112" s="120" t="str">
        <f>Dane!D112</f>
        <v>Malbork (g)</v>
      </c>
      <c r="E112" s="121">
        <f>Dane!H112</f>
        <v>0.2</v>
      </c>
      <c r="F112" s="111"/>
      <c r="G112" s="111"/>
      <c r="H112" s="111"/>
      <c r="I112" s="111"/>
      <c r="J112" s="111"/>
      <c r="K112" s="31" t="str">
        <f>IF(Dane!T112="","",Dane!T112)</f>
        <v/>
      </c>
      <c r="L112" s="21" t="str">
        <f>IF(Dane!L112&gt;0,IF(Dane!X112="b/d",'Założenia - koszty'!$D$5,Dane!X112),"n/a")</f>
        <v>n/a</v>
      </c>
      <c r="M112" s="23" t="str">
        <f>IF(Dane!K112&gt;0,IF(Dane!X112="b/d",'Założenia - koszty'!$D$4,Dane!X112),"n/a")</f>
        <v>n/a</v>
      </c>
      <c r="N112" s="23" t="str">
        <f>IFERROR(IF(Dane!L112&gt;0,Koszty!L112*Dane!L112*1000,"n/a"),"n/a")</f>
        <v>n/a</v>
      </c>
      <c r="O112" s="23" t="str">
        <f>IFERROR(IF(Dane!K112&gt;0,Koszty!M112*Dane!K112*1000,"n/a"),"n/a")</f>
        <v>n/a</v>
      </c>
      <c r="P112" s="100">
        <f>IF(F112="",0,HLOOKUP(B112,'Założenia - koszty'!$C$33:$K$43,11,FALSE))</f>
        <v>0</v>
      </c>
      <c r="Q112" s="100">
        <f>IF(G112="",0,IF(H112="",G112*'Założenia - koszty'!$I$30,G112*HLOOKUP(H112,'Założenia - koszty'!$B$20:$J$30,11,FALSE)))</f>
        <v>0</v>
      </c>
      <c r="R112" s="101">
        <f>IF(I112="",0,I112*'Założenia - koszty'!$D$69)</f>
        <v>0</v>
      </c>
      <c r="S112" s="100">
        <f>Dane!N112*'Założenia - koszty'!$D$48</f>
        <v>0</v>
      </c>
      <c r="T112" s="100">
        <f>IF(Dane!M112&gt;0,Dane!Y112*Dane!M112*1000*HLOOKUP(Dane!W112,'Założenia - koszty'!$B$12:$H$14,2,FALSE),0)*'Założenia - koszty'!$D$17</f>
        <v>0</v>
      </c>
      <c r="U112" s="100">
        <f>Dane!K112*'Założenia - koszty'!$D$9+Dane!L112*'Założenia - koszty'!$E$9</f>
        <v>0</v>
      </c>
      <c r="V112" s="100">
        <f>IF(Dane!G112=1,Dane!K112*'Założenia - koszty'!$D$14,0)</f>
        <v>0</v>
      </c>
      <c r="W112" s="100">
        <f>IF(Dane!G112=1,Dane!L112*'Założenia - koszty'!$D$14,0)</f>
        <v>0</v>
      </c>
      <c r="X112" s="100"/>
      <c r="Y112" s="100">
        <f>IF(N112="n/a",0,N112*HLOOKUP(Dane!W112,'Założenia - koszty'!$D$12:$J$13,2,TRUE))</f>
        <v>0</v>
      </c>
      <c r="Z112" s="100">
        <f>IF(O112="n/a",0,O112*HLOOKUP(Dane!W112,'Założenia - koszty'!$D$12:$J$13,2,FALSE))</f>
        <v>0</v>
      </c>
      <c r="AA112" s="100">
        <f>IF(Dane!O112&gt;0,Dane!O112*HLOOKUP(Dane!W112,'Założenia - koszty'!$B$12:$F$13,2,FALSE)*'Założenia - koszty'!$D$17*1000*'Założenia - koszty'!$D$4,0)</f>
        <v>0</v>
      </c>
      <c r="AB112" s="100">
        <f>IF(Dane!P112&gt;0,Dane!P112*HLOOKUP(Dane!W112,'Założenia - koszty'!$B$12:$F$13,2,FALSE)*'Założenia - koszty'!$D$17*1000*'Założenia - koszty'!$D$5,0)</f>
        <v>0</v>
      </c>
      <c r="AC112" s="101">
        <f t="shared" si="11"/>
        <v>0</v>
      </c>
      <c r="AD112" s="101">
        <f t="shared" si="12"/>
        <v>0</v>
      </c>
      <c r="AE112" s="100">
        <f>IF(J112="",0,J112*'Założenia - koszty'!$C$22)+E112*1000/'Założenia - koszty'!$D$53*'Założenia - koszty'!$D$52*2</f>
        <v>112</v>
      </c>
      <c r="AF112" s="99">
        <f t="shared" si="13"/>
        <v>112</v>
      </c>
      <c r="AG112" s="99">
        <f t="shared" si="14"/>
        <v>22.400000000000002</v>
      </c>
      <c r="AH112" s="99">
        <f t="shared" si="15"/>
        <v>134.4</v>
      </c>
      <c r="AI112" s="99"/>
      <c r="AJ112" s="99">
        <f t="shared" si="24"/>
        <v>134.4</v>
      </c>
      <c r="AK112" s="153"/>
      <c r="AL112" s="3" t="b">
        <f t="shared" si="16"/>
        <v>1</v>
      </c>
    </row>
    <row r="113" spans="2:38" x14ac:dyDescent="0.25">
      <c r="B113" s="120" t="str">
        <f>Dane!B113</f>
        <v>06/03/04</v>
      </c>
      <c r="C113" s="120" t="str">
        <f>Dane!C113</f>
        <v>malborski</v>
      </c>
      <c r="D113" s="120" t="str">
        <f>Dane!D113</f>
        <v>Malbork (g)</v>
      </c>
      <c r="E113" s="121">
        <f>Dane!H113</f>
        <v>2.6</v>
      </c>
      <c r="F113" s="111"/>
      <c r="G113" s="111"/>
      <c r="H113" s="111"/>
      <c r="I113" s="111"/>
      <c r="J113" s="111"/>
      <c r="K113" s="31" t="str">
        <f>IF(Dane!T113="","",Dane!T113)</f>
        <v/>
      </c>
      <c r="L113" s="21" t="str">
        <f>IF(Dane!L113&gt;0,IF(Dane!X113="b/d",'Założenia - koszty'!$D$5,Dane!X113),"n/a")</f>
        <v>n/a</v>
      </c>
      <c r="M113" s="23" t="str">
        <f>IF(Dane!K113&gt;0,IF(Dane!X113="b/d",'Założenia - koszty'!$D$4,Dane!X113),"n/a")</f>
        <v>n/a</v>
      </c>
      <c r="N113" s="23" t="str">
        <f>IFERROR(IF(Dane!L113&gt;0,Koszty!L113*Dane!L113*1000,"n/a"),"n/a")</f>
        <v>n/a</v>
      </c>
      <c r="O113" s="23" t="str">
        <f>IFERROR(IF(Dane!K113&gt;0,Koszty!M113*Dane!K113*1000,"n/a"),"n/a")</f>
        <v>n/a</v>
      </c>
      <c r="P113" s="100">
        <f>IF(F113="",0,HLOOKUP(B113,'Założenia - koszty'!$C$33:$K$43,11,FALSE))</f>
        <v>0</v>
      </c>
      <c r="Q113" s="100">
        <f>IF(G113="",0,IF(H113="",G113*'Założenia - koszty'!$I$30,G113*HLOOKUP(H113,'Założenia - koszty'!$B$20:$J$30,11,FALSE)))</f>
        <v>0</v>
      </c>
      <c r="R113" s="101">
        <f>IF(I113="",0,I113*'Założenia - koszty'!$D$69)</f>
        <v>0</v>
      </c>
      <c r="S113" s="100">
        <f>Dane!N113*'Założenia - koszty'!$D$48</f>
        <v>0</v>
      </c>
      <c r="T113" s="100">
        <f>IF(Dane!M113&gt;0,Dane!Y113*Dane!M113*1000*HLOOKUP(Dane!W113,'Założenia - koszty'!$B$12:$H$14,2,FALSE),0)*'Założenia - koszty'!$D$17</f>
        <v>0</v>
      </c>
      <c r="U113" s="100">
        <f>Dane!K113*'Założenia - koszty'!$D$9+Dane!L113*'Założenia - koszty'!$E$9</f>
        <v>0</v>
      </c>
      <c r="V113" s="100">
        <f>IF(Dane!G113=1,Dane!K113*'Założenia - koszty'!$D$14,0)</f>
        <v>0</v>
      </c>
      <c r="W113" s="100">
        <f>IF(Dane!G113=1,Dane!L113*'Założenia - koszty'!$D$14,0)</f>
        <v>0</v>
      </c>
      <c r="X113" s="100"/>
      <c r="Y113" s="100">
        <f>IF(N113="n/a",0,N113*HLOOKUP(Dane!W113,'Założenia - koszty'!$D$12:$J$13,2,TRUE))</f>
        <v>0</v>
      </c>
      <c r="Z113" s="100">
        <f>IF(O113="n/a",0,O113*HLOOKUP(Dane!W113,'Założenia - koszty'!$D$12:$J$13,2,FALSE))</f>
        <v>0</v>
      </c>
      <c r="AA113" s="100">
        <f>IF(Dane!O113&gt;0,Dane!O113*HLOOKUP(Dane!W113,'Założenia - koszty'!$B$12:$F$13,2,FALSE)*'Założenia - koszty'!$D$17*1000*'Założenia - koszty'!$D$4,0)</f>
        <v>0</v>
      </c>
      <c r="AB113" s="100">
        <f>IF(Dane!P113&gt;0,Dane!P113*HLOOKUP(Dane!W113,'Założenia - koszty'!$B$12:$F$13,2,FALSE)*'Założenia - koszty'!$D$17*1000*'Założenia - koszty'!$D$5,0)</f>
        <v>417877.20000000007</v>
      </c>
      <c r="AC113" s="101">
        <f t="shared" si="11"/>
        <v>0</v>
      </c>
      <c r="AD113" s="101">
        <f t="shared" si="12"/>
        <v>417877.20000000007</v>
      </c>
      <c r="AE113" s="100">
        <f>IF(J113="",0,J113*'Założenia - koszty'!$C$22)+E113*1000/'Założenia - koszty'!$D$53*'Założenia - koszty'!$D$52*2</f>
        <v>1456</v>
      </c>
      <c r="AF113" s="99">
        <f t="shared" si="13"/>
        <v>419333.20000000007</v>
      </c>
      <c r="AG113" s="99">
        <f t="shared" si="14"/>
        <v>83866.640000000014</v>
      </c>
      <c r="AH113" s="99">
        <f t="shared" si="15"/>
        <v>503199.84000000008</v>
      </c>
      <c r="AI113" s="99"/>
      <c r="AJ113" s="99">
        <f>AE113*1.2</f>
        <v>1747.2</v>
      </c>
      <c r="AK113" s="153">
        <f>AH113-AJ113</f>
        <v>501452.64000000007</v>
      </c>
      <c r="AL113" s="3" t="b">
        <f t="shared" si="16"/>
        <v>1</v>
      </c>
    </row>
    <row r="114" spans="2:38" ht="25.5" x14ac:dyDescent="0.25">
      <c r="B114" s="120" t="str">
        <f>Dane!B114</f>
        <v>06/04/01</v>
      </c>
      <c r="C114" s="120" t="str">
        <f>Dane!C114</f>
        <v>malborski</v>
      </c>
      <c r="D114" s="120" t="str">
        <f>Dane!D114</f>
        <v>Malbork (m)</v>
      </c>
      <c r="E114" s="121">
        <f>Dane!H114</f>
        <v>0.6</v>
      </c>
      <c r="F114" s="111"/>
      <c r="G114" s="111"/>
      <c r="H114" s="111"/>
      <c r="I114" s="111"/>
      <c r="J114" s="111">
        <v>1</v>
      </c>
      <c r="K114" s="31" t="str">
        <f>IF(Dane!T114="","",Dane!T114)</f>
        <v>Przejazd rowerowy przez DK55</v>
      </c>
      <c r="L114" s="21" t="str">
        <f>IF(Dane!L114&gt;0,IF(Dane!X114="b/d",'Założenia - koszty'!$D$5,Dane!X114),"n/a")</f>
        <v>n/a</v>
      </c>
      <c r="M114" s="23" t="str">
        <f>IF(Dane!K114&gt;0,IF(Dane!X114="b/d",'Założenia - koszty'!$D$4,Dane!X114),"n/a")</f>
        <v>n/a</v>
      </c>
      <c r="N114" s="23" t="str">
        <f>IFERROR(IF(Dane!L114&gt;0,Koszty!L114*Dane!L114*1000,"n/a"),"n/a")</f>
        <v>n/a</v>
      </c>
      <c r="O114" s="23" t="str">
        <f>IFERROR(IF(Dane!K114&gt;0,Koszty!M114*Dane!K114*1000,"n/a"),"n/a")</f>
        <v>n/a</v>
      </c>
      <c r="P114" s="100">
        <f>IF(F114="",0,HLOOKUP(B114,'Założenia - koszty'!$C$33:$K$43,11,FALSE))</f>
        <v>0</v>
      </c>
      <c r="Q114" s="100">
        <f>IF(G114="",0,IF(H114="",G114*'Założenia - koszty'!$I$30,G114*HLOOKUP(H114,'Założenia - koszty'!$B$20:$J$30,11,FALSE)))</f>
        <v>0</v>
      </c>
      <c r="R114" s="101">
        <f>IF(I114="",0,I114*'Założenia - koszty'!$D$69)</f>
        <v>0</v>
      </c>
      <c r="S114" s="100">
        <f>Dane!N114*'Założenia - koszty'!$D$48</f>
        <v>0</v>
      </c>
      <c r="T114" s="100">
        <f>IF(Dane!M114&gt;0,Dane!Y114*Dane!M114*1000*HLOOKUP(Dane!W114,'Założenia - koszty'!$B$12:$H$14,2,FALSE),0)*'Założenia - koszty'!$D$17</f>
        <v>0</v>
      </c>
      <c r="U114" s="100">
        <f>Dane!K114*'Założenia - koszty'!$D$9+Dane!L114*'Założenia - koszty'!$E$9</f>
        <v>0</v>
      </c>
      <c r="V114" s="100">
        <f>IF(Dane!G114=1,Dane!K114*'Założenia - koszty'!$D$14,0)</f>
        <v>0</v>
      </c>
      <c r="W114" s="100">
        <f>IF(Dane!G114=1,Dane!L114*'Założenia - koszty'!$D$14,0)</f>
        <v>0</v>
      </c>
      <c r="X114" s="100">
        <f>'Założenia - koszty'!D47</f>
        <v>5000</v>
      </c>
      <c r="Y114" s="100">
        <f>IF(N114="n/a",0,N114*HLOOKUP(Dane!W114,'Założenia - koszty'!$D$12:$J$13,2,TRUE))</f>
        <v>0</v>
      </c>
      <c r="Z114" s="100">
        <f>IF(O114="n/a",0,O114*HLOOKUP(Dane!W114,'Założenia - koszty'!$D$12:$J$13,2,FALSE))</f>
        <v>0</v>
      </c>
      <c r="AA114" s="100">
        <f>IF(Dane!O114&gt;0,Dane!O114*HLOOKUP(Dane!W114,'Założenia - koszty'!$B$12:$F$13,2,FALSE)*'Założenia - koszty'!$D$17*1000*'Założenia - koszty'!$D$4,0)</f>
        <v>0</v>
      </c>
      <c r="AB114" s="100">
        <f>IF(Dane!P114&gt;0,Dane!P114*HLOOKUP(Dane!W114,'Założenia - koszty'!$B$12:$F$13,2,FALSE)*'Założenia - koszty'!$D$17*1000*'Założenia - koszty'!$D$5,0)</f>
        <v>0</v>
      </c>
      <c r="AC114" s="101">
        <f t="shared" si="11"/>
        <v>0</v>
      </c>
      <c r="AD114" s="101">
        <f t="shared" si="12"/>
        <v>5000</v>
      </c>
      <c r="AE114" s="100">
        <f>IF(J114="",0,J114*'Założenia - koszty'!$C$22)+E114*1000/'Założenia - koszty'!$D$53*'Założenia - koszty'!$D$52*2</f>
        <v>10136</v>
      </c>
      <c r="AF114" s="99">
        <f t="shared" si="13"/>
        <v>15136</v>
      </c>
      <c r="AG114" s="99">
        <f t="shared" si="14"/>
        <v>3027.2000000000003</v>
      </c>
      <c r="AH114" s="99">
        <f t="shared" si="15"/>
        <v>18163.2</v>
      </c>
      <c r="AI114" s="99"/>
      <c r="AJ114" s="99">
        <f t="shared" si="24"/>
        <v>18163.2</v>
      </c>
      <c r="AK114" s="153"/>
      <c r="AL114" s="3" t="b">
        <f t="shared" si="16"/>
        <v>1</v>
      </c>
    </row>
    <row r="115" spans="2:38" x14ac:dyDescent="0.25">
      <c r="B115" s="145" t="str">
        <f>Dane!B115</f>
        <v>06/04/02</v>
      </c>
      <c r="C115" s="120" t="str">
        <f>Dane!C115</f>
        <v>malborski</v>
      </c>
      <c r="D115" s="120" t="str">
        <f>Dane!D115</f>
        <v>Malbork (m)</v>
      </c>
      <c r="E115" s="121">
        <f>Dane!H115</f>
        <v>0.2</v>
      </c>
      <c r="F115" s="111"/>
      <c r="G115" s="111"/>
      <c r="H115" s="111"/>
      <c r="I115" s="111">
        <v>1</v>
      </c>
      <c r="J115" s="111"/>
      <c r="K115" s="31" t="str">
        <f>IF(Dane!T115="","",Dane!T115)</f>
        <v>remont kładki</v>
      </c>
      <c r="L115" s="21" t="str">
        <f>IF(Dane!L115&gt;0,IF(Dane!X115="b/d",'Założenia - koszty'!$D$5,Dane!X115),"n/a")</f>
        <v>n/a</v>
      </c>
      <c r="M115" s="23" t="str">
        <f>IF(Dane!K115&gt;0,IF(Dane!X115="b/d",'Założenia - koszty'!$D$4,Dane!X115),"n/a")</f>
        <v>n/a</v>
      </c>
      <c r="N115" s="23" t="str">
        <f>IFERROR(IF(Dane!L115&gt;0,Koszty!L115*Dane!L115*1000,"n/a"),"n/a")</f>
        <v>n/a</v>
      </c>
      <c r="O115" s="23" t="str">
        <f>IFERROR(IF(Dane!K115&gt;0,Koszty!M115*Dane!K115*1000,"n/a"),"n/a")</f>
        <v>n/a</v>
      </c>
      <c r="P115" s="100">
        <f>IF(F115="",0,HLOOKUP(B115,'Założenia - koszty'!$C$33:$K$43,11,FALSE))</f>
        <v>0</v>
      </c>
      <c r="Q115" s="100">
        <f>IF(G115="",0,IF(H115="",G115*'Założenia - koszty'!$I$30,G115*HLOOKUP(H115,'Założenia - koszty'!$B$20:$J$30,11,FALSE)))</f>
        <v>0</v>
      </c>
      <c r="R115" s="101">
        <f>IF(I115="",0,I115*'Założenia - koszty'!$D$69)</f>
        <v>86400</v>
      </c>
      <c r="S115" s="100">
        <f>Dane!N115*'Założenia - koszty'!$D$48</f>
        <v>0</v>
      </c>
      <c r="T115" s="100">
        <f>IF(Dane!M115&gt;0,Dane!Y115*Dane!M115*1000*HLOOKUP(Dane!W115,'Założenia - koszty'!$B$12:$H$14,2,FALSE),0)*'Założenia - koszty'!$D$17</f>
        <v>0</v>
      </c>
      <c r="U115" s="100">
        <f>Dane!K115*'Założenia - koszty'!$D$9+Dane!L115*'Założenia - koszty'!$E$9</f>
        <v>0</v>
      </c>
      <c r="V115" s="100">
        <f>IF(Dane!G115=1,Dane!K115*'Założenia - koszty'!$D$14,0)</f>
        <v>0</v>
      </c>
      <c r="W115" s="100">
        <f>IF(Dane!G115=1,Dane!L115*'Założenia - koszty'!$D$14,0)</f>
        <v>0</v>
      </c>
      <c r="X115" s="100"/>
      <c r="Y115" s="100">
        <f>IF(N115="n/a",0,N115*HLOOKUP(Dane!W115,'Założenia - koszty'!$D$12:$J$13,2,TRUE))</f>
        <v>0</v>
      </c>
      <c r="Z115" s="100">
        <f>IF(O115="n/a",0,O115*HLOOKUP(Dane!W115,'Założenia - koszty'!$D$12:$J$13,2,FALSE))</f>
        <v>0</v>
      </c>
      <c r="AA115" s="100">
        <f>IF(Dane!O115&gt;0,Dane!O115*HLOOKUP(Dane!W115,'Założenia - koszty'!$B$12:$F$13,2,FALSE)*'Założenia - koszty'!$D$17*1000*'Założenia - koszty'!$D$4,0)</f>
        <v>0</v>
      </c>
      <c r="AB115" s="100">
        <f>IF(Dane!P115&gt;0,Dane!P115*HLOOKUP(Dane!W115,'Założenia - koszty'!$B$12:$F$13,2,FALSE)*'Założenia - koszty'!$D$17*1000*'Założenia - koszty'!$D$5,0)</f>
        <v>0</v>
      </c>
      <c r="AC115" s="101">
        <f t="shared" si="11"/>
        <v>86400</v>
      </c>
      <c r="AD115" s="101">
        <f t="shared" si="12"/>
        <v>0</v>
      </c>
      <c r="AE115" s="100">
        <f>IF(J115="",0,J115*'Założenia - koszty'!$C$22)+E115*1000/'Założenia - koszty'!$D$53*'Założenia - koszty'!$D$52*2</f>
        <v>112</v>
      </c>
      <c r="AF115" s="99">
        <f t="shared" si="13"/>
        <v>86512</v>
      </c>
      <c r="AG115" s="99">
        <f t="shared" si="14"/>
        <v>17302.400000000001</v>
      </c>
      <c r="AH115" s="99">
        <f t="shared" si="15"/>
        <v>103814.39999999999</v>
      </c>
      <c r="AI115" s="99"/>
      <c r="AJ115" s="99">
        <f t="shared" si="24"/>
        <v>103814.39999999999</v>
      </c>
      <c r="AK115" s="153"/>
      <c r="AL115" s="3" t="b">
        <f t="shared" si="16"/>
        <v>1</v>
      </c>
    </row>
    <row r="116" spans="2:38" ht="51" x14ac:dyDescent="0.25">
      <c r="B116" s="120" t="str">
        <f>Dane!B116</f>
        <v>06/04/03</v>
      </c>
      <c r="C116" s="120" t="str">
        <f>Dane!C116</f>
        <v>malborski</v>
      </c>
      <c r="D116" s="120" t="str">
        <f>Dane!D116</f>
        <v>Malbork (m)</v>
      </c>
      <c r="E116" s="121">
        <f>Dane!H116</f>
        <v>0.4</v>
      </c>
      <c r="F116" s="111"/>
      <c r="G116" s="111">
        <v>1</v>
      </c>
      <c r="H116" s="111"/>
      <c r="I116" s="111"/>
      <c r="J116" s="111"/>
      <c r="K116" s="31" t="str">
        <f>IF(Dane!T116="","",Dane!T116)</f>
        <v>Strzeżony parking rowerowy i przechowalnia bagaży</v>
      </c>
      <c r="L116" s="21" t="str">
        <f>IF(Dane!L116&gt;0,IF(Dane!X116="b/d",'Założenia - koszty'!$D$5,Dane!X116),"n/a")</f>
        <v>n/a</v>
      </c>
      <c r="M116" s="23" t="str">
        <f>IF(Dane!K116&gt;0,IF(Dane!X116="b/d",'Założenia - koszty'!$D$4,Dane!X116),"n/a")</f>
        <v>n/a</v>
      </c>
      <c r="N116" s="23" t="str">
        <f>IFERROR(IF(Dane!L116&gt;0,Koszty!L116*Dane!L116*1000,"n/a"),"n/a")</f>
        <v>n/a</v>
      </c>
      <c r="O116" s="23" t="str">
        <f>IFERROR(IF(Dane!K116&gt;0,Koszty!M116*Dane!K116*1000,"n/a"),"n/a")</f>
        <v>n/a</v>
      </c>
      <c r="P116" s="100">
        <f>IF(F116="",0,HLOOKUP(B116,'Założenia - koszty'!$C$33:$K$43,11,FALSE))</f>
        <v>0</v>
      </c>
      <c r="Q116" s="100">
        <f>'Założenia - koszty'!K30</f>
        <v>78800</v>
      </c>
      <c r="R116" s="101">
        <f>IF(I116="",0,I116*'Założenia - koszty'!$D$69)</f>
        <v>0</v>
      </c>
      <c r="S116" s="100">
        <f>Dane!N116*'Założenia - koszty'!$D$48</f>
        <v>0</v>
      </c>
      <c r="T116" s="100">
        <f>IF(Dane!M116&gt;0,Dane!Y116*Dane!M116*1000*HLOOKUP(Dane!W116,'Założenia - koszty'!$B$12:$H$14,2,FALSE),0)*'Założenia - koszty'!$D$17</f>
        <v>0</v>
      </c>
      <c r="U116" s="100">
        <f>Dane!K116*'Założenia - koszty'!$D$9+Dane!L116*'Założenia - koszty'!$E$9</f>
        <v>0</v>
      </c>
      <c r="V116" s="100">
        <f>IF(Dane!G116=1,Dane!K116*'Założenia - koszty'!$D$14,0)</f>
        <v>0</v>
      </c>
      <c r="W116" s="100">
        <f>IF(Dane!G116=1,Dane!L116*'Założenia - koszty'!$D$14,0)</f>
        <v>0</v>
      </c>
      <c r="X116" s="100">
        <f>50*'Założenia - koszty'!C24</f>
        <v>44000</v>
      </c>
      <c r="Y116" s="100">
        <f>IF(N116="n/a",0,N116*HLOOKUP(Dane!W116,'Założenia - koszty'!$D$12:$J$13,2,TRUE))</f>
        <v>0</v>
      </c>
      <c r="Z116" s="100">
        <f>IF(O116="n/a",0,O116*HLOOKUP(Dane!W116,'Założenia - koszty'!$D$12:$J$13,2,FALSE))</f>
        <v>0</v>
      </c>
      <c r="AA116" s="100">
        <f>IF(Dane!O116&gt;0,Dane!O116*HLOOKUP(Dane!W116,'Założenia - koszty'!$B$12:$F$13,2,FALSE)*'Założenia - koszty'!$D$17*1000*'Założenia - koszty'!$D$4,0)</f>
        <v>0</v>
      </c>
      <c r="AB116" s="100">
        <f>IF(Dane!P116&gt;0,Dane!P116*HLOOKUP(Dane!W116,'Założenia - koszty'!$B$12:$F$13,2,FALSE)*'Założenia - koszty'!$D$17*1000*'Założenia - koszty'!$D$5,0)</f>
        <v>0</v>
      </c>
      <c r="AC116" s="101">
        <f t="shared" si="11"/>
        <v>78800</v>
      </c>
      <c r="AD116" s="101">
        <f t="shared" si="12"/>
        <v>44000</v>
      </c>
      <c r="AE116" s="100">
        <f>IF(J116="",0,J116*'Założenia - koszty'!$C$22)+E116*1000/'Założenia - koszty'!$D$53*'Założenia - koszty'!$D$52*2</f>
        <v>224</v>
      </c>
      <c r="AF116" s="99">
        <f t="shared" si="13"/>
        <v>123024</v>
      </c>
      <c r="AG116" s="99">
        <f t="shared" si="14"/>
        <v>24604.800000000003</v>
      </c>
      <c r="AH116" s="99">
        <f t="shared" si="15"/>
        <v>147628.79999999999</v>
      </c>
      <c r="AI116" s="99"/>
      <c r="AJ116" s="99">
        <f t="shared" si="24"/>
        <v>147628.79999999999</v>
      </c>
      <c r="AK116" s="153"/>
      <c r="AL116" s="3" t="b">
        <f t="shared" si="16"/>
        <v>1</v>
      </c>
    </row>
    <row r="117" spans="2:38" x14ac:dyDescent="0.25">
      <c r="B117" s="120" t="str">
        <f>Dane!B117</f>
        <v>06/04/04</v>
      </c>
      <c r="C117" s="120" t="str">
        <f>Dane!C117</f>
        <v>malborski</v>
      </c>
      <c r="D117" s="120" t="str">
        <f>Dane!D117</f>
        <v>Malbork (m)</v>
      </c>
      <c r="E117" s="121">
        <f>Dane!H117</f>
        <v>0.3</v>
      </c>
      <c r="F117" s="111"/>
      <c r="G117" s="111"/>
      <c r="H117" s="111"/>
      <c r="I117" s="111"/>
      <c r="J117" s="111"/>
      <c r="K117" s="31" t="str">
        <f>IF(Dane!T117="","",Dane!T117)</f>
        <v>przejazd rowerowy</v>
      </c>
      <c r="L117" s="21" t="str">
        <f>IF(Dane!L117&gt;0,IF(Dane!X117="b/d",'Założenia - koszty'!$D$5,Dane!X117),"n/a")</f>
        <v>n/a</v>
      </c>
      <c r="M117" s="23" t="str">
        <f>IF(Dane!K117&gt;0,IF(Dane!X117="b/d",'Założenia - koszty'!$D$4,Dane!X117),"n/a")</f>
        <v>n/a</v>
      </c>
      <c r="N117" s="23" t="str">
        <f>IFERROR(IF(Dane!L117&gt;0,Koszty!L117*Dane!L117*1000,"n/a"),"n/a")</f>
        <v>n/a</v>
      </c>
      <c r="O117" s="23" t="str">
        <f>IFERROR(IF(Dane!K117&gt;0,Koszty!M117*Dane!K117*1000,"n/a"),"n/a")</f>
        <v>n/a</v>
      </c>
      <c r="P117" s="100">
        <f>IF(F117="",0,HLOOKUP(B117,'Założenia - koszty'!$C$33:$K$43,11,FALSE))</f>
        <v>0</v>
      </c>
      <c r="Q117" s="100">
        <f>IF(G117="",0,IF(H117="",G117*'Założenia - koszty'!$I$30,G117*HLOOKUP(H117,'Założenia - koszty'!$B$20:$J$30,11,FALSE)))</f>
        <v>0</v>
      </c>
      <c r="R117" s="101">
        <f>IF(I117="",0,I117*'Założenia - koszty'!$D$69)</f>
        <v>0</v>
      </c>
      <c r="S117" s="100">
        <f>Dane!N117*'Założenia - koszty'!$D$48</f>
        <v>0</v>
      </c>
      <c r="T117" s="100">
        <f>IF(Dane!M117&gt;0,Dane!Y117*Dane!M117*1000*HLOOKUP(Dane!W117,'Założenia - koszty'!$B$12:$H$14,2,FALSE),0)*'Założenia - koszty'!$D$17</f>
        <v>0</v>
      </c>
      <c r="U117" s="100">
        <f>Dane!K117*'Założenia - koszty'!$D$9+Dane!L117*'Założenia - koszty'!$E$9</f>
        <v>0</v>
      </c>
      <c r="V117" s="100">
        <f>IF(Dane!G117=1,Dane!K117*'Założenia - koszty'!$D$14,0)</f>
        <v>0</v>
      </c>
      <c r="W117" s="100">
        <f>IF(Dane!G117=1,Dane!L117*'Założenia - koszty'!$D$14,0)</f>
        <v>0</v>
      </c>
      <c r="X117" s="100">
        <f>'Założenia - koszty'!D47</f>
        <v>5000</v>
      </c>
      <c r="Y117" s="100">
        <f>IF(N117="n/a",0,N117*HLOOKUP(Dane!W117,'Założenia - koszty'!$D$12:$J$13,2,TRUE))</f>
        <v>0</v>
      </c>
      <c r="Z117" s="100">
        <f>IF(O117="n/a",0,O117*HLOOKUP(Dane!W117,'Założenia - koszty'!$D$12:$J$13,2,FALSE))</f>
        <v>0</v>
      </c>
      <c r="AA117" s="100">
        <f>IF(Dane!O117&gt;0,Dane!O117*HLOOKUP(Dane!W117,'Założenia - koszty'!$B$12:$F$13,2,FALSE)*'Założenia - koszty'!$D$17*1000*'Założenia - koszty'!$D$4,0)</f>
        <v>0</v>
      </c>
      <c r="AB117" s="100">
        <f>IF(Dane!P117&gt;0,Dane!P117*HLOOKUP(Dane!W117,'Założenia - koszty'!$B$12:$F$13,2,FALSE)*'Założenia - koszty'!$D$17*1000*'Założenia - koszty'!$D$5,0)</f>
        <v>0</v>
      </c>
      <c r="AC117" s="101">
        <f t="shared" si="11"/>
        <v>0</v>
      </c>
      <c r="AD117" s="101">
        <f t="shared" si="12"/>
        <v>5000</v>
      </c>
      <c r="AE117" s="100">
        <f>IF(J117="",0,J117*'Założenia - koszty'!$C$22)+E117*1000/'Założenia - koszty'!$D$53*'Założenia - koszty'!$D$52*2</f>
        <v>168</v>
      </c>
      <c r="AF117" s="99">
        <f t="shared" si="13"/>
        <v>5168</v>
      </c>
      <c r="AG117" s="99">
        <f t="shared" si="14"/>
        <v>1033.6000000000001</v>
      </c>
      <c r="AH117" s="99">
        <f t="shared" si="15"/>
        <v>6201.6</v>
      </c>
      <c r="AI117" s="99"/>
      <c r="AJ117" s="99">
        <f t="shared" si="24"/>
        <v>6201.6</v>
      </c>
      <c r="AK117" s="153"/>
      <c r="AL117" s="3" t="b">
        <f t="shared" si="16"/>
        <v>1</v>
      </c>
    </row>
    <row r="118" spans="2:38" ht="63.75" x14ac:dyDescent="0.25">
      <c r="B118" s="120" t="str">
        <f>Dane!B118</f>
        <v>06/04/05</v>
      </c>
      <c r="C118" s="120" t="str">
        <f>Dane!C118</f>
        <v>malborski</v>
      </c>
      <c r="D118" s="120" t="str">
        <f>Dane!D118</f>
        <v>Malbork (m)</v>
      </c>
      <c r="E118" s="121">
        <f>Dane!H118</f>
        <v>0.45</v>
      </c>
      <c r="F118" s="111"/>
      <c r="G118" s="111"/>
      <c r="H118" s="111"/>
      <c r="I118" s="111"/>
      <c r="J118" s="111">
        <v>1</v>
      </c>
      <c r="K118" s="31" t="str">
        <f>IF(Dane!T118="","",Dane!T118)</f>
        <v>Oznakowanie dojazdu do dworca kolejowego, 2 przejazdy rowerowe przez DK22</v>
      </c>
      <c r="L118" s="21" t="str">
        <f>IF(Dane!L118&gt;0,IF(Dane!X118="b/d",'Założenia - koszty'!$D$5,Dane!X118),"n/a")</f>
        <v>n/a</v>
      </c>
      <c r="M118" s="23" t="str">
        <f>IF(Dane!K118&gt;0,IF(Dane!X118="b/d",'Założenia - koszty'!$D$4,Dane!X118),"n/a")</f>
        <v>n/a</v>
      </c>
      <c r="N118" s="23" t="str">
        <f>IFERROR(IF(Dane!L118&gt;0,Koszty!L118*Dane!L118*1000,"n/a"),"n/a")</f>
        <v>n/a</v>
      </c>
      <c r="O118" s="23" t="str">
        <f>IFERROR(IF(Dane!K118&gt;0,Koszty!M118*Dane!K118*1000,"n/a"),"n/a")</f>
        <v>n/a</v>
      </c>
      <c r="P118" s="100">
        <f>IF(F118="",0,HLOOKUP(B118,'Założenia - koszty'!$C$33:$K$43,11,FALSE))</f>
        <v>0</v>
      </c>
      <c r="Q118" s="100">
        <f>IF(G118="",0,IF(H118="",G118*'Założenia - koszty'!$I$30,G118*HLOOKUP(H118,'Założenia - koszty'!$B$20:$J$30,11,FALSE)))</f>
        <v>0</v>
      </c>
      <c r="R118" s="101">
        <f>IF(I118="",0,I118*'Założenia - koszty'!$D$69)</f>
        <v>0</v>
      </c>
      <c r="S118" s="100">
        <f>Dane!N118*'Założenia - koszty'!$D$48</f>
        <v>0</v>
      </c>
      <c r="T118" s="100">
        <f>IF(Dane!M118&gt;0,Dane!Y118*Dane!M118*1000*HLOOKUP(Dane!W118,'Założenia - koszty'!$B$12:$H$14,2,FALSE),0)*'Założenia - koszty'!$D$17</f>
        <v>0</v>
      </c>
      <c r="U118" s="100">
        <f>Dane!K118*'Założenia - koszty'!$D$9+Dane!L118*'Założenia - koszty'!$E$9</f>
        <v>0</v>
      </c>
      <c r="V118" s="100">
        <f>IF(Dane!G118=1,Dane!K118*'Założenia - koszty'!$D$14,0)</f>
        <v>0</v>
      </c>
      <c r="W118" s="100">
        <f>IF(Dane!G118=1,Dane!L118*'Założenia - koszty'!$D$14,0)</f>
        <v>0</v>
      </c>
      <c r="X118" s="100">
        <f>2*'Założenia - koszty'!D47</f>
        <v>10000</v>
      </c>
      <c r="Y118" s="100">
        <f>IF(N118="n/a",0,N118*HLOOKUP(Dane!W118,'Założenia - koszty'!$D$12:$J$13,2,TRUE))</f>
        <v>0</v>
      </c>
      <c r="Z118" s="100">
        <f>IF(O118="n/a",0,O118*HLOOKUP(Dane!W118,'Założenia - koszty'!$D$12:$J$13,2,FALSE))</f>
        <v>0</v>
      </c>
      <c r="AA118" s="100">
        <f>IF(Dane!O118&gt;0,Dane!O118*HLOOKUP(Dane!W118,'Założenia - koszty'!$B$12:$F$13,2,FALSE)*'Założenia - koszty'!$D$17*1000*'Założenia - koszty'!$D$4,0)</f>
        <v>0</v>
      </c>
      <c r="AB118" s="100">
        <f>IF(Dane!P118&gt;0,Dane!P118*HLOOKUP(Dane!W118,'Założenia - koszty'!$B$12:$F$13,2,FALSE)*'Założenia - koszty'!$D$17*1000*'Założenia - koszty'!$D$5,0)</f>
        <v>0</v>
      </c>
      <c r="AC118" s="101">
        <f t="shared" si="11"/>
        <v>0</v>
      </c>
      <c r="AD118" s="101">
        <f t="shared" si="12"/>
        <v>10000</v>
      </c>
      <c r="AE118" s="100">
        <f>IF(J118="",0,J118*'Założenia - koszty'!$C$22)+E118*1000/'Założenia - koszty'!$D$53*'Założenia - koszty'!$D$52*2</f>
        <v>10052</v>
      </c>
      <c r="AF118" s="99">
        <f t="shared" si="13"/>
        <v>20052</v>
      </c>
      <c r="AG118" s="99">
        <f t="shared" si="14"/>
        <v>4010.4</v>
      </c>
      <c r="AH118" s="99">
        <f t="shared" si="15"/>
        <v>24062.400000000001</v>
      </c>
      <c r="AI118" s="99"/>
      <c r="AJ118" s="99">
        <f t="shared" si="24"/>
        <v>24062.400000000001</v>
      </c>
      <c r="AK118" s="153"/>
      <c r="AL118" s="3" t="b">
        <f t="shared" si="16"/>
        <v>1</v>
      </c>
    </row>
    <row r="119" spans="2:38" x14ac:dyDescent="0.25">
      <c r="B119" s="120" t="str">
        <f>Dane!B119</f>
        <v>06/04/06</v>
      </c>
      <c r="C119" s="120" t="str">
        <f>Dane!C119</f>
        <v>malborski</v>
      </c>
      <c r="D119" s="120" t="str">
        <f>Dane!D119</f>
        <v>Malbork (m)</v>
      </c>
      <c r="E119" s="121">
        <f>Dane!H119</f>
        <v>2</v>
      </c>
      <c r="F119" s="111"/>
      <c r="G119" s="111"/>
      <c r="H119" s="111"/>
      <c r="I119" s="111"/>
      <c r="J119" s="111"/>
      <c r="K119" s="31" t="str">
        <f>IF(Dane!T119="","",Dane!T119)</f>
        <v/>
      </c>
      <c r="L119" s="21" t="str">
        <f>IF(Dane!L119&gt;0,IF(Dane!X119="b/d",'Założenia - koszty'!$D$5,Dane!X119),"n/a")</f>
        <v>n/a</v>
      </c>
      <c r="M119" s="23" t="str">
        <f>IF(Dane!K119&gt;0,IF(Dane!X119="b/d",'Założenia - koszty'!$D$4,Dane!X119),"n/a")</f>
        <v>n/a</v>
      </c>
      <c r="N119" s="23" t="str">
        <f>IFERROR(IF(Dane!L119&gt;0,Koszty!L119*Dane!L119*1000,"n/a"),"n/a")</f>
        <v>n/a</v>
      </c>
      <c r="O119" s="23" t="str">
        <f>IFERROR(IF(Dane!K119&gt;0,Koszty!M119*Dane!K119*1000,"n/a"),"n/a")</f>
        <v>n/a</v>
      </c>
      <c r="P119" s="100">
        <f>IF(F119="",0,HLOOKUP(B119,'Założenia - koszty'!$C$33:$K$43,11,FALSE))</f>
        <v>0</v>
      </c>
      <c r="Q119" s="100">
        <f>IF(G119="",0,IF(H119="",G119*'Założenia - koszty'!$I$30,G119*HLOOKUP(H119,'Założenia - koszty'!$B$20:$J$30,11,FALSE)))</f>
        <v>0</v>
      </c>
      <c r="R119" s="101">
        <f>IF(I119="",0,I119*'Założenia - koszty'!$D$69)</f>
        <v>0</v>
      </c>
      <c r="S119" s="100">
        <f>Dane!N119*'Założenia - koszty'!$D$48</f>
        <v>0</v>
      </c>
      <c r="T119" s="100">
        <f>IF(Dane!M119&gt;0,Dane!Y119*Dane!M119*1000*HLOOKUP(Dane!W119,'Założenia - koszty'!$B$12:$H$14,2,FALSE),0)*'Założenia - koszty'!$D$17</f>
        <v>0</v>
      </c>
      <c r="U119" s="100">
        <f>Dane!K119*'Założenia - koszty'!$D$9+Dane!L119*'Założenia - koszty'!$E$9</f>
        <v>0</v>
      </c>
      <c r="V119" s="100">
        <f>IF(Dane!G119=1,Dane!K119*'Założenia - koszty'!$D$14,0)</f>
        <v>0</v>
      </c>
      <c r="W119" s="100">
        <f>IF(Dane!G119=1,Dane!L119*'Założenia - koszty'!$D$14,0)</f>
        <v>0</v>
      </c>
      <c r="X119" s="100"/>
      <c r="Y119" s="100">
        <f>IF(N119="n/a",0,N119*HLOOKUP(Dane!W119,'Założenia - koszty'!$D$12:$J$13,2,TRUE))</f>
        <v>0</v>
      </c>
      <c r="Z119" s="100">
        <f>IF(O119="n/a",0,O119*HLOOKUP(Dane!W119,'Założenia - koszty'!$D$12:$J$13,2,FALSE))</f>
        <v>0</v>
      </c>
      <c r="AA119" s="100">
        <f>IF(Dane!O119&gt;0,Dane!O119*HLOOKUP(Dane!W119,'Założenia - koszty'!$B$12:$F$13,2,FALSE)*'Założenia - koszty'!$D$17*1000*'Założenia - koszty'!$D$4,0)</f>
        <v>0</v>
      </c>
      <c r="AB119" s="100">
        <f>IF(Dane!P119&gt;0,Dane!P119*HLOOKUP(Dane!W119,'Założenia - koszty'!$B$12:$F$13,2,FALSE)*'Założenia - koszty'!$D$17*1000*'Założenia - koszty'!$D$5,0)</f>
        <v>371267.99999999994</v>
      </c>
      <c r="AC119" s="101">
        <f t="shared" si="11"/>
        <v>0</v>
      </c>
      <c r="AD119" s="101">
        <f t="shared" si="12"/>
        <v>371267.99999999994</v>
      </c>
      <c r="AE119" s="100">
        <f>IF(J119="",0,J119*'Założenia - koszty'!$C$22)+E119*1000/'Założenia - koszty'!$D$53*'Założenia - koszty'!$D$52*2</f>
        <v>1120</v>
      </c>
      <c r="AF119" s="99">
        <f t="shared" si="13"/>
        <v>372387.99999999994</v>
      </c>
      <c r="AG119" s="99">
        <f t="shared" si="14"/>
        <v>74477.599999999991</v>
      </c>
      <c r="AH119" s="99">
        <f t="shared" si="15"/>
        <v>446865.59999999992</v>
      </c>
      <c r="AI119" s="99"/>
      <c r="AJ119" s="99">
        <f t="shared" si="24"/>
        <v>446865.59999999992</v>
      </c>
      <c r="AK119" s="153"/>
      <c r="AL119" s="3" t="b">
        <f t="shared" si="16"/>
        <v>1</v>
      </c>
    </row>
    <row r="120" spans="2:38" x14ac:dyDescent="0.25">
      <c r="B120" s="120" t="str">
        <f>Dane!B120</f>
        <v>06/04/07</v>
      </c>
      <c r="C120" s="120" t="str">
        <f>Dane!C120</f>
        <v>malborski</v>
      </c>
      <c r="D120" s="120" t="str">
        <f>Dane!D120</f>
        <v>Malbork (m)</v>
      </c>
      <c r="E120" s="121">
        <f>Dane!H120</f>
        <v>0.15</v>
      </c>
      <c r="F120" s="111"/>
      <c r="G120" s="111"/>
      <c r="H120" s="111"/>
      <c r="I120" s="111"/>
      <c r="J120" s="111"/>
      <c r="K120" s="31" t="str">
        <f>IF(Dane!T120="","",Dane!T120)</f>
        <v/>
      </c>
      <c r="L120" s="21" t="str">
        <f>IF(Dane!L120&gt;0,IF(Dane!X120="b/d",'Założenia - koszty'!$D$5,Dane!X120),"n/a")</f>
        <v>n/a</v>
      </c>
      <c r="M120" s="23" t="str">
        <f>IF(Dane!K120&gt;0,IF(Dane!X120="b/d",'Założenia - koszty'!$D$4,Dane!X120),"n/a")</f>
        <v>n/a</v>
      </c>
      <c r="N120" s="23" t="str">
        <f>IFERROR(IF(Dane!L120&gt;0,Koszty!L120*Dane!L120*1000,"n/a"),"n/a")</f>
        <v>n/a</v>
      </c>
      <c r="O120" s="23" t="str">
        <f>IFERROR(IF(Dane!K120&gt;0,Koszty!M120*Dane!K120*1000,"n/a"),"n/a")</f>
        <v>n/a</v>
      </c>
      <c r="P120" s="100">
        <f>IF(F120="",0,HLOOKUP(B120,'Założenia - koszty'!$C$33:$K$43,11,FALSE))</f>
        <v>0</v>
      </c>
      <c r="Q120" s="100">
        <f>IF(G120="",0,IF(H120="",G120*'Założenia - koszty'!$I$30,G120*HLOOKUP(H120,'Założenia - koszty'!$B$20:$J$30,11,FALSE)))</f>
        <v>0</v>
      </c>
      <c r="R120" s="101">
        <f>IF(I120="",0,I120*'Założenia - koszty'!$D$69)</f>
        <v>0</v>
      </c>
      <c r="S120" s="100">
        <f>Dane!N120*'Założenia - koszty'!$D$48</f>
        <v>0</v>
      </c>
      <c r="T120" s="100">
        <f>IF(Dane!M120&gt;0,Dane!Y120*Dane!M120*1000*HLOOKUP(Dane!W120,'Założenia - koszty'!$B$12:$H$14,2,FALSE),0)*'Założenia - koszty'!$D$17</f>
        <v>0</v>
      </c>
      <c r="U120" s="100">
        <f>Dane!K120*'Założenia - koszty'!$D$9+Dane!L120*'Założenia - koszty'!$E$9</f>
        <v>0</v>
      </c>
      <c r="V120" s="100">
        <f>IF(Dane!G120=1,Dane!K120*'Założenia - koszty'!$D$14,0)</f>
        <v>0</v>
      </c>
      <c r="W120" s="100">
        <f>IF(Dane!G120=1,Dane!L120*'Założenia - koszty'!$D$14,0)</f>
        <v>0</v>
      </c>
      <c r="X120" s="100"/>
      <c r="Y120" s="100">
        <f>IF(N120="n/a",0,N120*HLOOKUP(Dane!W120,'Założenia - koszty'!$D$12:$J$13,2,TRUE))</f>
        <v>0</v>
      </c>
      <c r="Z120" s="100">
        <f>IF(O120="n/a",0,O120*HLOOKUP(Dane!W120,'Założenia - koszty'!$D$12:$J$13,2,FALSE))</f>
        <v>0</v>
      </c>
      <c r="AA120" s="100">
        <f>IF(Dane!O120&gt;0,Dane!O120*HLOOKUP(Dane!W120,'Założenia - koszty'!$B$12:$F$13,2,FALSE)*'Założenia - koszty'!$D$17*1000*'Założenia - koszty'!$D$4,0)</f>
        <v>0</v>
      </c>
      <c r="AB120" s="100">
        <f>IF(Dane!P120&gt;0,Dane!P120*HLOOKUP(Dane!W120,'Założenia - koszty'!$B$12:$F$13,2,FALSE)*'Założenia - koszty'!$D$17*1000*'Założenia - koszty'!$D$5,0)</f>
        <v>0</v>
      </c>
      <c r="AC120" s="101">
        <f t="shared" si="11"/>
        <v>0</v>
      </c>
      <c r="AD120" s="101">
        <f t="shared" si="12"/>
        <v>0</v>
      </c>
      <c r="AE120" s="100">
        <f>IF(J120="",0,J120*'Założenia - koszty'!$C$22)+E120*1000/'Założenia - koszty'!$D$53*'Założenia - koszty'!$D$52*2</f>
        <v>84</v>
      </c>
      <c r="AF120" s="99">
        <f t="shared" si="13"/>
        <v>84</v>
      </c>
      <c r="AG120" s="99">
        <f t="shared" si="14"/>
        <v>16.8</v>
      </c>
      <c r="AH120" s="99">
        <f t="shared" si="15"/>
        <v>100.8</v>
      </c>
      <c r="AI120" s="99"/>
      <c r="AJ120" s="99">
        <f>AH120</f>
        <v>100.8</v>
      </c>
      <c r="AK120" s="153"/>
      <c r="AL120" s="3" t="b">
        <f t="shared" si="16"/>
        <v>1</v>
      </c>
    </row>
    <row r="121" spans="2:38" x14ac:dyDescent="0.25">
      <c r="B121" s="120" t="str">
        <f>Dane!B121</f>
        <v>07/01/01</v>
      </c>
      <c r="C121" s="120" t="str">
        <f>Dane!C121</f>
        <v>sztumski</v>
      </c>
      <c r="D121" s="120" t="str">
        <f>Dane!D121</f>
        <v>Stary Targ</v>
      </c>
      <c r="E121" s="121">
        <f>Dane!H121</f>
        <v>1.9</v>
      </c>
      <c r="F121" s="111"/>
      <c r="G121" s="111"/>
      <c r="H121" s="111"/>
      <c r="I121" s="111"/>
      <c r="J121" s="111"/>
      <c r="K121" s="31" t="str">
        <f>IF(Dane!T121="","",Dane!T121)</f>
        <v/>
      </c>
      <c r="L121" s="21" t="str">
        <f>IF(Dane!L121&gt;0,IF(Dane!X121="b/d",'Założenia - koszty'!$D$5,Dane!X121),"n/a")</f>
        <v>n/a</v>
      </c>
      <c r="M121" s="23">
        <f>IF(Dane!K121&gt;0,IF(Dane!X121="b/d",'Założenia - koszty'!$D$4,Dane!X121),"n/a")</f>
        <v>2.5</v>
      </c>
      <c r="N121" s="23" t="str">
        <f>IFERROR(IF(Dane!L121&gt;0,Koszty!L121*Dane!L121*1000,"n/a"),"n/a")</f>
        <v>n/a</v>
      </c>
      <c r="O121" s="23">
        <f>IFERROR(IF(Dane!K121&gt;0,Koszty!M121*Dane!K121*1000,"n/a"),"n/a")</f>
        <v>4750</v>
      </c>
      <c r="P121" s="100">
        <f>IF(F121="",0,HLOOKUP(B121,'Założenia - koszty'!$C$33:$K$43,11,FALSE))</f>
        <v>0</v>
      </c>
      <c r="Q121" s="100">
        <f>IF(G121="",0,IF(H121="",G121*'Założenia - koszty'!$I$30,G121*HLOOKUP(H121,'Założenia - koszty'!$B$20:$J$30,11,FALSE)))</f>
        <v>0</v>
      </c>
      <c r="R121" s="101">
        <f>IF(I121="",0,I121*'Założenia - koszty'!$D$69)</f>
        <v>0</v>
      </c>
      <c r="S121" s="100">
        <f>Dane!N121*'Założenia - koszty'!$D$48</f>
        <v>0</v>
      </c>
      <c r="T121" s="100">
        <f>IF(Dane!M121&gt;0,Dane!Y121*Dane!M121*1000*HLOOKUP(Dane!W121,'Założenia - koszty'!$B$12:$H$14,2,FALSE),0)*'Założenia - koszty'!$D$17</f>
        <v>0</v>
      </c>
      <c r="U121" s="100">
        <f>Dane!K121*'Założenia - koszty'!$D$9+Dane!L121*'Założenia - koszty'!$E$9</f>
        <v>700625</v>
      </c>
      <c r="V121" s="100">
        <f>IF(Dane!G121=1,Dane!K121*'Założenia - koszty'!$D$14,0)</f>
        <v>0</v>
      </c>
      <c r="W121" s="100">
        <f>IF(Dane!G121=1,Dane!L121*'Założenia - koszty'!$D$14,0)</f>
        <v>0</v>
      </c>
      <c r="X121" s="100"/>
      <c r="Y121" s="100">
        <f>IF(N121="n/a",0,N121*HLOOKUP(Dane!W121,'Założenia - koszty'!$D$12:$J$13,2,TRUE))</f>
        <v>0</v>
      </c>
      <c r="Z121" s="100">
        <f>IF(O121="n/a",0,O121*HLOOKUP(Dane!W121,'Założenia - koszty'!$D$12:$J$13,2,FALSE))</f>
        <v>848255.00000000012</v>
      </c>
      <c r="AA121" s="100">
        <f>IF(Dane!O121&gt;0,Dane!O121*HLOOKUP(Dane!W121,'Założenia - koszty'!$B$12:$F$13,2,FALSE)*'Założenia - koszty'!$D$17*1000*'Założenia - koszty'!$D$4,0)</f>
        <v>0</v>
      </c>
      <c r="AB121" s="100">
        <f>IF(Dane!P121&gt;0,Dane!P121*HLOOKUP(Dane!W121,'Założenia - koszty'!$B$12:$F$13,2,FALSE)*'Założenia - koszty'!$D$17*1000*'Założenia - koszty'!$D$5,0)</f>
        <v>0</v>
      </c>
      <c r="AC121" s="101">
        <f t="shared" si="11"/>
        <v>0</v>
      </c>
      <c r="AD121" s="101">
        <f t="shared" si="12"/>
        <v>1548880</v>
      </c>
      <c r="AE121" s="100">
        <f>IF(J121="",0,J121*'Założenia - koszty'!$C$22)+E121*1000/'Założenia - koszty'!$D$53*'Założenia - koszty'!$D$52*2</f>
        <v>1064</v>
      </c>
      <c r="AF121" s="99">
        <f t="shared" si="13"/>
        <v>1549944</v>
      </c>
      <c r="AG121" s="99">
        <f t="shared" si="14"/>
        <v>309988.8</v>
      </c>
      <c r="AH121" s="99">
        <f t="shared" si="15"/>
        <v>1859932.8</v>
      </c>
      <c r="AI121" s="99"/>
      <c r="AJ121" s="99">
        <f>AE121*1.2</f>
        <v>1276.8</v>
      </c>
      <c r="AK121" s="153">
        <f>AH121-AJ121</f>
        <v>1858656</v>
      </c>
      <c r="AL121" s="3" t="b">
        <f t="shared" si="16"/>
        <v>1</v>
      </c>
    </row>
    <row r="122" spans="2:38" x14ac:dyDescent="0.25">
      <c r="B122" s="120" t="str">
        <f>Dane!B122</f>
        <v>07/01/02</v>
      </c>
      <c r="C122" s="120" t="str">
        <f>Dane!C122</f>
        <v>sztumski</v>
      </c>
      <c r="D122" s="120" t="str">
        <f>Dane!D122</f>
        <v>Stary Targ</v>
      </c>
      <c r="E122" s="121">
        <f>Dane!H122</f>
        <v>2</v>
      </c>
      <c r="F122" s="111"/>
      <c r="G122" s="111"/>
      <c r="H122" s="111"/>
      <c r="I122" s="111"/>
      <c r="J122" s="111"/>
      <c r="K122" s="31" t="str">
        <f>IF(Dane!T122="","",Dane!T122)</f>
        <v/>
      </c>
      <c r="L122" s="21" t="str">
        <f>IF(Dane!L122&gt;0,IF(Dane!X122="b/d",'Założenia - koszty'!$D$5,Dane!X122),"n/a")</f>
        <v>n/a</v>
      </c>
      <c r="M122" s="23" t="str">
        <f>IF(Dane!K122&gt;0,IF(Dane!X122="b/d",'Założenia - koszty'!$D$4,Dane!X122),"n/a")</f>
        <v>n/a</v>
      </c>
      <c r="N122" s="23" t="str">
        <f>IFERROR(IF(Dane!L122&gt;0,Koszty!L122*Dane!L122*1000,"n/a"),"n/a")</f>
        <v>n/a</v>
      </c>
      <c r="O122" s="23" t="str">
        <f>IFERROR(IF(Dane!K122&gt;0,Koszty!M122*Dane!K122*1000,"n/a"),"n/a")</f>
        <v>n/a</v>
      </c>
      <c r="P122" s="100">
        <f>IF(F122="",0,HLOOKUP(B122,'Założenia - koszty'!$C$33:$K$43,11,FALSE))</f>
        <v>0</v>
      </c>
      <c r="Q122" s="100">
        <f>IF(G122="",0,IF(H122="",G122*'Założenia - koszty'!$I$30,G122*HLOOKUP(H122,'Założenia - koszty'!$B$20:$J$30,11,FALSE)))</f>
        <v>0</v>
      </c>
      <c r="R122" s="101">
        <f>IF(I122="",0,I122*'Założenia - koszty'!$D$69)</f>
        <v>0</v>
      </c>
      <c r="S122" s="100">
        <f>Dane!N122*'Założenia - koszty'!$D$48</f>
        <v>0</v>
      </c>
      <c r="T122" s="100">
        <f>IF(Dane!M122&gt;0,Dane!Y122*Dane!M122*1000*HLOOKUP(Dane!W122,'Założenia - koszty'!$B$12:$H$14,2,FALSE),0)*'Założenia - koszty'!$D$17</f>
        <v>0</v>
      </c>
      <c r="U122" s="100">
        <f>Dane!K122*'Założenia - koszty'!$D$9+Dane!L122*'Założenia - koszty'!$E$9</f>
        <v>0</v>
      </c>
      <c r="V122" s="100">
        <f>IF(Dane!G122=1,Dane!K122*'Założenia - koszty'!$D$14,0)</f>
        <v>0</v>
      </c>
      <c r="W122" s="100">
        <f>IF(Dane!G122=1,Dane!L122*'Założenia - koszty'!$D$14,0)</f>
        <v>0</v>
      </c>
      <c r="X122" s="100"/>
      <c r="Y122" s="100">
        <f>IF(N122="n/a",0,N122*HLOOKUP(Dane!W122,'Założenia - koszty'!$D$12:$J$13,2,TRUE))</f>
        <v>0</v>
      </c>
      <c r="Z122" s="100">
        <f>IF(O122="n/a",0,O122*HLOOKUP(Dane!W122,'Założenia - koszty'!$D$12:$J$13,2,FALSE))</f>
        <v>0</v>
      </c>
      <c r="AA122" s="100">
        <f>IF(Dane!O122&gt;0,Dane!O122*HLOOKUP(Dane!W122,'Założenia - koszty'!$B$12:$F$13,2,FALSE)*'Założenia - koszty'!$D$17*1000*'Założenia - koszty'!$D$4,0)</f>
        <v>0</v>
      </c>
      <c r="AB122" s="100">
        <f>IF(Dane!P122&gt;0,Dane!P122*HLOOKUP(Dane!W122,'Założenia - koszty'!$B$12:$F$13,2,FALSE)*'Założenia - koszty'!$D$17*1000*'Założenia - koszty'!$D$5,0)</f>
        <v>0</v>
      </c>
      <c r="AC122" s="101">
        <f t="shared" si="11"/>
        <v>0</v>
      </c>
      <c r="AD122" s="101">
        <f t="shared" si="12"/>
        <v>0</v>
      </c>
      <c r="AE122" s="100">
        <f>IF(J122="",0,J122*'Założenia - koszty'!$C$22)+E122*1000/'Założenia - koszty'!$D$53*'Założenia - koszty'!$D$52*2</f>
        <v>1120</v>
      </c>
      <c r="AF122" s="99">
        <f t="shared" si="13"/>
        <v>1120</v>
      </c>
      <c r="AG122" s="99">
        <f t="shared" si="14"/>
        <v>224</v>
      </c>
      <c r="AH122" s="99">
        <f t="shared" si="15"/>
        <v>1344</v>
      </c>
      <c r="AI122" s="99"/>
      <c r="AJ122" s="99">
        <f t="shared" ref="AJ122:AJ129" si="25">AH122</f>
        <v>1344</v>
      </c>
      <c r="AK122" s="153"/>
      <c r="AL122" s="3" t="b">
        <f t="shared" si="16"/>
        <v>1</v>
      </c>
    </row>
    <row r="123" spans="2:38" x14ac:dyDescent="0.25">
      <c r="B123" s="120" t="str">
        <f>Dane!B123</f>
        <v>07/01/03</v>
      </c>
      <c r="C123" s="120" t="str">
        <f>Dane!C123</f>
        <v>sztumski</v>
      </c>
      <c r="D123" s="120" t="str">
        <f>Dane!D123</f>
        <v>Stary Targ</v>
      </c>
      <c r="E123" s="121">
        <f>Dane!H123</f>
        <v>1</v>
      </c>
      <c r="F123" s="111"/>
      <c r="G123" s="111">
        <v>1</v>
      </c>
      <c r="H123" s="111"/>
      <c r="I123" s="111"/>
      <c r="J123" s="111"/>
      <c r="K123" s="31" t="str">
        <f>IF(Dane!T123="","",Dane!T123)</f>
        <v/>
      </c>
      <c r="L123" s="21" t="str">
        <f>IF(Dane!L123&gt;0,IF(Dane!X123="b/d",'Założenia - koszty'!$D$5,Dane!X123),"n/a")</f>
        <v>n/a</v>
      </c>
      <c r="M123" s="23" t="str">
        <f>IF(Dane!K123&gt;0,IF(Dane!X123="b/d",'Założenia - koszty'!$D$4,Dane!X123),"n/a")</f>
        <v>n/a</v>
      </c>
      <c r="N123" s="23" t="str">
        <f>IFERROR(IF(Dane!L123&gt;0,Koszty!L123*Dane!L123*1000,"n/a"),"n/a")</f>
        <v>n/a</v>
      </c>
      <c r="O123" s="23" t="str">
        <f>IFERROR(IF(Dane!K123&gt;0,Koszty!M123*Dane!K123*1000,"n/a"),"n/a")</f>
        <v>n/a</v>
      </c>
      <c r="P123" s="100">
        <f>IF(F123="",0,HLOOKUP(B123,'Założenia - koszty'!$C$33:$K$43,11,FALSE))</f>
        <v>0</v>
      </c>
      <c r="Q123" s="100">
        <f>IF(G123="",0,IF(H123="",G123*'Założenia - koszty'!$I$30,G123*HLOOKUP(H123,'Założenia - koszty'!$B$20:$J$30,11,FALSE)))</f>
        <v>81940</v>
      </c>
      <c r="R123" s="101">
        <f>IF(I123="",0,I123*'Założenia - koszty'!$D$69)</f>
        <v>0</v>
      </c>
      <c r="S123" s="100">
        <f>Dane!N123*'Założenia - koszty'!$D$48</f>
        <v>0</v>
      </c>
      <c r="T123" s="100">
        <f>IF(Dane!M123&gt;0,Dane!Y123*Dane!M123*1000*HLOOKUP(Dane!W123,'Założenia - koszty'!$B$12:$H$14,2,FALSE),0)*'Założenia - koszty'!$D$17</f>
        <v>133935</v>
      </c>
      <c r="U123" s="100">
        <f>Dane!K123*'Założenia - koszty'!$D$9+Dane!L123*'Założenia - koszty'!$E$9</f>
        <v>0</v>
      </c>
      <c r="V123" s="100">
        <f>IF(Dane!G123=1,Dane!K123*'Założenia - koszty'!$D$14,0)</f>
        <v>0</v>
      </c>
      <c r="W123" s="100">
        <f>IF(Dane!G123=1,Dane!L123*'Założenia - koszty'!$D$14,0)</f>
        <v>0</v>
      </c>
      <c r="X123" s="100"/>
      <c r="Y123" s="100">
        <f>IF(N123="n/a",0,N123*HLOOKUP(Dane!W123,'Założenia - koszty'!$D$12:$J$13,2,TRUE))</f>
        <v>0</v>
      </c>
      <c r="Z123" s="100">
        <f>IF(O123="n/a",0,O123*HLOOKUP(Dane!W123,'Założenia - koszty'!$D$12:$J$13,2,FALSE))</f>
        <v>0</v>
      </c>
      <c r="AA123" s="100">
        <f>IF(Dane!O123&gt;0,Dane!O123*HLOOKUP(Dane!W123,'Założenia - koszty'!$B$12:$F$13,2,FALSE)*'Założenia - koszty'!$D$17*1000*'Założenia - koszty'!$D$4,0)</f>
        <v>0</v>
      </c>
      <c r="AB123" s="100">
        <f>IF(Dane!P123&gt;0,Dane!P123*HLOOKUP(Dane!W123,'Założenia - koszty'!$B$12:$F$13,2,FALSE)*'Założenia - koszty'!$D$17*1000*'Założenia - koszty'!$D$5,0)</f>
        <v>0</v>
      </c>
      <c r="AC123" s="101">
        <f t="shared" si="11"/>
        <v>81940</v>
      </c>
      <c r="AD123" s="101">
        <f t="shared" si="12"/>
        <v>133935</v>
      </c>
      <c r="AE123" s="100">
        <f>IF(J123="",0,J123*'Założenia - koszty'!$C$22)+E123*1000/'Założenia - koszty'!$D$53*'Założenia - koszty'!$D$52*2</f>
        <v>560</v>
      </c>
      <c r="AF123" s="99">
        <f t="shared" si="13"/>
        <v>216435</v>
      </c>
      <c r="AG123" s="99">
        <f t="shared" si="14"/>
        <v>43287</v>
      </c>
      <c r="AH123" s="99">
        <f t="shared" si="15"/>
        <v>259722</v>
      </c>
      <c r="AI123" s="99"/>
      <c r="AJ123" s="99">
        <f t="shared" si="25"/>
        <v>259722</v>
      </c>
      <c r="AK123" s="153"/>
      <c r="AL123" s="3" t="b">
        <f t="shared" si="16"/>
        <v>1</v>
      </c>
    </row>
    <row r="124" spans="2:38" x14ac:dyDescent="0.25">
      <c r="B124" s="120" t="str">
        <f>Dane!B124</f>
        <v>07/01/04</v>
      </c>
      <c r="C124" s="120" t="str">
        <f>Dane!C124</f>
        <v>sztumski</v>
      </c>
      <c r="D124" s="120" t="str">
        <f>Dane!D124</f>
        <v>Stary Targ</v>
      </c>
      <c r="E124" s="121">
        <f>Dane!H124</f>
        <v>0.7</v>
      </c>
      <c r="F124" s="111"/>
      <c r="G124" s="111"/>
      <c r="H124" s="111"/>
      <c r="I124" s="111"/>
      <c r="J124" s="111"/>
      <c r="K124" s="31" t="str">
        <f>IF(Dane!T124="","",Dane!T124)</f>
        <v/>
      </c>
      <c r="L124" s="21" t="str">
        <f>IF(Dane!L124&gt;0,IF(Dane!X124="b/d",'Założenia - koszty'!$D$5,Dane!X124),"n/a")</f>
        <v>n/a</v>
      </c>
      <c r="M124" s="23">
        <f>IF(Dane!K124&gt;0,IF(Dane!X124="b/d",'Założenia - koszty'!$D$4,Dane!X124),"n/a")</f>
        <v>2.5</v>
      </c>
      <c r="N124" s="23" t="str">
        <f>IFERROR(IF(Dane!L124&gt;0,Koszty!L124*Dane!L124*1000,"n/a"),"n/a")</f>
        <v>n/a</v>
      </c>
      <c r="O124" s="23">
        <f>IFERROR(IF(Dane!K124&gt;0,Koszty!M124*Dane!K124*1000,"n/a"),"n/a")</f>
        <v>1750</v>
      </c>
      <c r="P124" s="100">
        <f>IF(F124="",0,HLOOKUP(B124,'Założenia - koszty'!$C$33:$K$43,11,FALSE))</f>
        <v>0</v>
      </c>
      <c r="Q124" s="100">
        <f>IF(G124="",0,IF(H124="",G124*'Założenia - koszty'!$I$30,G124*HLOOKUP(H124,'Założenia - koszty'!$B$20:$J$30,11,FALSE)))</f>
        <v>0</v>
      </c>
      <c r="R124" s="101">
        <f>IF(I124="",0,I124*'Założenia - koszty'!$D$69)</f>
        <v>0</v>
      </c>
      <c r="S124" s="100">
        <f>Dane!N124*'Założenia - koszty'!$D$48</f>
        <v>0</v>
      </c>
      <c r="T124" s="100">
        <f>IF(Dane!M124&gt;0,Dane!Y124*Dane!M124*1000*HLOOKUP(Dane!W124,'Założenia - koszty'!$B$12:$H$14,2,FALSE),0)*'Założenia - koszty'!$D$17</f>
        <v>0</v>
      </c>
      <c r="U124" s="100">
        <f>Dane!K124*'Założenia - koszty'!$D$9+Dane!L124*'Założenia - koszty'!$E$9</f>
        <v>258124.99999999997</v>
      </c>
      <c r="V124" s="100">
        <f>IF(Dane!G124=1,Dane!K124*'Założenia - koszty'!$D$14,0)</f>
        <v>0</v>
      </c>
      <c r="W124" s="100">
        <f>IF(Dane!G124=1,Dane!L124*'Założenia - koszty'!$D$14,0)</f>
        <v>0</v>
      </c>
      <c r="X124" s="100"/>
      <c r="Y124" s="100">
        <f>IF(N124="n/a",0,N124*HLOOKUP(Dane!W124,'Założenia - koszty'!$D$12:$J$13,2,TRUE))</f>
        <v>0</v>
      </c>
      <c r="Z124" s="100">
        <f>IF(O124="n/a",0,O124*HLOOKUP(Dane!W124,'Założenia - koszty'!$D$12:$J$13,2,FALSE))</f>
        <v>312515</v>
      </c>
      <c r="AA124" s="100">
        <f>IF(Dane!O124&gt;0,Dane!O124*HLOOKUP(Dane!W124,'Założenia - koszty'!$B$12:$F$13,2,FALSE)*'Założenia - koszty'!$D$17*1000*'Założenia - koszty'!$D$4,0)</f>
        <v>0</v>
      </c>
      <c r="AB124" s="100">
        <f>IF(Dane!P124&gt;0,Dane!P124*HLOOKUP(Dane!W124,'Założenia - koszty'!$B$12:$F$13,2,FALSE)*'Założenia - koszty'!$D$17*1000*'Założenia - koszty'!$D$5,0)</f>
        <v>0</v>
      </c>
      <c r="AC124" s="101">
        <f t="shared" si="11"/>
        <v>0</v>
      </c>
      <c r="AD124" s="101">
        <f t="shared" si="12"/>
        <v>570640</v>
      </c>
      <c r="AE124" s="100">
        <f>IF(J124="",0,J124*'Założenia - koszty'!$C$22)+E124*1000/'Założenia - koszty'!$D$53*'Założenia - koszty'!$D$52*2</f>
        <v>392</v>
      </c>
      <c r="AF124" s="99">
        <f t="shared" si="13"/>
        <v>571032</v>
      </c>
      <c r="AG124" s="99">
        <f t="shared" si="14"/>
        <v>114206.40000000001</v>
      </c>
      <c r="AH124" s="99">
        <f t="shared" si="15"/>
        <v>685238.4</v>
      </c>
      <c r="AI124" s="99"/>
      <c r="AJ124" s="99">
        <f t="shared" si="25"/>
        <v>685238.4</v>
      </c>
      <c r="AK124" s="153"/>
      <c r="AL124" s="3" t="b">
        <f t="shared" si="16"/>
        <v>1</v>
      </c>
    </row>
    <row r="125" spans="2:38" x14ac:dyDescent="0.25">
      <c r="B125" s="120" t="str">
        <f>Dane!B125</f>
        <v>07/01/05</v>
      </c>
      <c r="C125" s="120" t="str">
        <f>Dane!C125</f>
        <v>sztumski</v>
      </c>
      <c r="D125" s="120" t="str">
        <f>Dane!D125</f>
        <v>Stary Targ</v>
      </c>
      <c r="E125" s="121">
        <f>Dane!H125</f>
        <v>0.65</v>
      </c>
      <c r="F125" s="111"/>
      <c r="G125" s="111">
        <v>1</v>
      </c>
      <c r="H125" s="111"/>
      <c r="I125" s="111"/>
      <c r="J125" s="111"/>
      <c r="K125" s="31" t="str">
        <f>IF(Dane!T125="","",Dane!T125)</f>
        <v/>
      </c>
      <c r="L125" s="21" t="str">
        <f>IF(Dane!L125&gt;0,IF(Dane!X125="b/d",'Założenia - koszty'!$D$5,Dane!X125),"n/a")</f>
        <v>n/a</v>
      </c>
      <c r="M125" s="23">
        <f>IF(Dane!K125&gt;0,IF(Dane!X125="b/d",'Założenia - koszty'!$D$4,Dane!X125),"n/a")</f>
        <v>2.5</v>
      </c>
      <c r="N125" s="23" t="str">
        <f>IFERROR(IF(Dane!L125&gt;0,Koszty!L125*Dane!L125*1000,"n/a"),"n/a")</f>
        <v>n/a</v>
      </c>
      <c r="O125" s="23">
        <f>IFERROR(IF(Dane!K125&gt;0,Koszty!M125*Dane!K125*1000,"n/a"),"n/a")</f>
        <v>1625</v>
      </c>
      <c r="P125" s="100">
        <f>IF(F125="",0,HLOOKUP(B125,'Założenia - koszty'!$C$33:$K$43,11,FALSE))</f>
        <v>0</v>
      </c>
      <c r="Q125" s="100">
        <f>IF(G125="",0,IF(H125="",G125*'Założenia - koszty'!$I$30,G125*HLOOKUP(H125,'Założenia - koszty'!$B$20:$J$30,11,FALSE)))</f>
        <v>81940</v>
      </c>
      <c r="R125" s="101">
        <f>IF(I125="",0,I125*'Założenia - koszty'!$D$69)</f>
        <v>0</v>
      </c>
      <c r="S125" s="100">
        <f>Dane!N125*'Założenia - koszty'!$D$48</f>
        <v>0</v>
      </c>
      <c r="T125" s="100">
        <f>IF(Dane!M125&gt;0,Dane!Y125*Dane!M125*1000*HLOOKUP(Dane!W125,'Założenia - koszty'!$B$12:$H$14,2,FALSE),0)*'Założenia - koszty'!$D$17</f>
        <v>0</v>
      </c>
      <c r="U125" s="100">
        <f>Dane!K125*'Założenia - koszty'!$D$9+Dane!L125*'Założenia - koszty'!$E$9</f>
        <v>239687.5</v>
      </c>
      <c r="V125" s="100">
        <f>IF(Dane!G125=1,Dane!K125*'Założenia - koszty'!$D$14,0)</f>
        <v>0</v>
      </c>
      <c r="W125" s="100">
        <f>IF(Dane!G125=1,Dane!L125*'Założenia - koszty'!$D$14,0)</f>
        <v>0</v>
      </c>
      <c r="X125" s="100"/>
      <c r="Y125" s="100">
        <f>IF(N125="n/a",0,N125*HLOOKUP(Dane!W125,'Założenia - koszty'!$D$12:$J$13,2,TRUE))</f>
        <v>0</v>
      </c>
      <c r="Z125" s="100">
        <f>IF(O125="n/a",0,O125*HLOOKUP(Dane!W125,'Założenia - koszty'!$D$12:$J$13,2,FALSE))</f>
        <v>290192.5</v>
      </c>
      <c r="AA125" s="100">
        <f>IF(Dane!O125&gt;0,Dane!O125*HLOOKUP(Dane!W125,'Założenia - koszty'!$B$12:$F$13,2,FALSE)*'Założenia - koszty'!$D$17*1000*'Założenia - koszty'!$D$4,0)</f>
        <v>0</v>
      </c>
      <c r="AB125" s="100">
        <f>IF(Dane!P125&gt;0,Dane!P125*HLOOKUP(Dane!W125,'Założenia - koszty'!$B$12:$F$13,2,FALSE)*'Założenia - koszty'!$D$17*1000*'Założenia - koszty'!$D$5,0)</f>
        <v>0</v>
      </c>
      <c r="AC125" s="101">
        <f t="shared" si="11"/>
        <v>81940</v>
      </c>
      <c r="AD125" s="101">
        <f t="shared" si="12"/>
        <v>529880</v>
      </c>
      <c r="AE125" s="100">
        <f>IF(J125="",0,J125*'Założenia - koszty'!$C$22)+E125*1000/'Założenia - koszty'!$D$53*'Założenia - koszty'!$D$52*2</f>
        <v>364</v>
      </c>
      <c r="AF125" s="99">
        <f t="shared" si="13"/>
        <v>612184</v>
      </c>
      <c r="AG125" s="99">
        <f t="shared" si="14"/>
        <v>122436.8</v>
      </c>
      <c r="AH125" s="99">
        <f t="shared" si="15"/>
        <v>734620.8</v>
      </c>
      <c r="AI125" s="99"/>
      <c r="AJ125" s="99">
        <f t="shared" si="25"/>
        <v>734620.8</v>
      </c>
      <c r="AK125" s="153"/>
      <c r="AL125" s="3" t="b">
        <f t="shared" si="16"/>
        <v>1</v>
      </c>
    </row>
    <row r="126" spans="2:38" x14ac:dyDescent="0.25">
      <c r="B126" s="120" t="str">
        <f>Dane!B126</f>
        <v>07/01/06</v>
      </c>
      <c r="C126" s="120" t="str">
        <f>Dane!C126</f>
        <v>sztumski</v>
      </c>
      <c r="D126" s="120" t="str">
        <f>Dane!D126</f>
        <v>Stary Targ</v>
      </c>
      <c r="E126" s="121">
        <f>Dane!H126</f>
        <v>0.95</v>
      </c>
      <c r="F126" s="111"/>
      <c r="G126" s="111"/>
      <c r="H126" s="111"/>
      <c r="I126" s="111"/>
      <c r="J126" s="111"/>
      <c r="K126" s="31" t="str">
        <f>IF(Dane!T126="","",Dane!T126)</f>
        <v/>
      </c>
      <c r="L126" s="21" t="str">
        <f>IF(Dane!L126&gt;0,IF(Dane!X126="b/d",'Założenia - koszty'!$D$5,Dane!X126),"n/a")</f>
        <v>n/a</v>
      </c>
      <c r="M126" s="23" t="str">
        <f>IF(Dane!K126&gt;0,IF(Dane!X126="b/d",'Założenia - koszty'!$D$4,Dane!X126),"n/a")</f>
        <v>n/a</v>
      </c>
      <c r="N126" s="23" t="str">
        <f>IFERROR(IF(Dane!L126&gt;0,Koszty!L126*Dane!L126*1000,"n/a"),"n/a")</f>
        <v>n/a</v>
      </c>
      <c r="O126" s="23" t="str">
        <f>IFERROR(IF(Dane!K126&gt;0,Koszty!M126*Dane!K126*1000,"n/a"),"n/a")</f>
        <v>n/a</v>
      </c>
      <c r="P126" s="100">
        <f>IF(F126="",0,HLOOKUP(B126,'Założenia - koszty'!$C$33:$K$43,11,FALSE))</f>
        <v>0</v>
      </c>
      <c r="Q126" s="100">
        <f>IF(G126="",0,IF(H126="",G126*'Założenia - koszty'!$I$30,G126*HLOOKUP(H126,'Założenia - koszty'!$B$20:$J$30,11,FALSE)))</f>
        <v>0</v>
      </c>
      <c r="R126" s="101">
        <f>IF(I126="",0,I126*'Założenia - koszty'!$D$69)</f>
        <v>0</v>
      </c>
      <c r="S126" s="100">
        <f>Dane!N126*'Założenia - koszty'!$D$48</f>
        <v>0</v>
      </c>
      <c r="T126" s="100">
        <f>IF(Dane!M126&gt;0,Dane!Y126*Dane!M126*1000*HLOOKUP(Dane!W126,'Założenia - koszty'!$B$12:$H$14,2,FALSE),0)*'Założenia - koszty'!$D$17</f>
        <v>0</v>
      </c>
      <c r="U126" s="100">
        <f>Dane!K126*'Założenia - koszty'!$D$9+Dane!L126*'Założenia - koszty'!$E$9</f>
        <v>0</v>
      </c>
      <c r="V126" s="100">
        <f>IF(Dane!G126=1,Dane!K126*'Założenia - koszty'!$D$14,0)</f>
        <v>0</v>
      </c>
      <c r="W126" s="100">
        <f>IF(Dane!G126=1,Dane!L126*'Założenia - koszty'!$D$14,0)</f>
        <v>0</v>
      </c>
      <c r="X126" s="100"/>
      <c r="Y126" s="100">
        <f>IF(N126="n/a",0,N126*HLOOKUP(Dane!W126,'Założenia - koszty'!$D$12:$J$13,2,TRUE))</f>
        <v>0</v>
      </c>
      <c r="Z126" s="100">
        <f>IF(O126="n/a",0,O126*HLOOKUP(Dane!W126,'Założenia - koszty'!$D$12:$J$13,2,FALSE))</f>
        <v>0</v>
      </c>
      <c r="AA126" s="100">
        <f>IF(Dane!O126&gt;0,Dane!O126*HLOOKUP(Dane!W126,'Założenia - koszty'!$B$12:$F$13,2,FALSE)*'Założenia - koszty'!$D$17*1000*'Założenia - koszty'!$D$4,0)</f>
        <v>0</v>
      </c>
      <c r="AB126" s="100">
        <f>IF(Dane!P126&gt;0,Dane!P126*HLOOKUP(Dane!W126,'Założenia - koszty'!$B$12:$F$13,2,FALSE)*'Założenia - koszty'!$D$17*1000*'Założenia - koszty'!$D$5,0)</f>
        <v>0</v>
      </c>
      <c r="AC126" s="101">
        <f t="shared" si="11"/>
        <v>0</v>
      </c>
      <c r="AD126" s="101">
        <f t="shared" si="12"/>
        <v>0</v>
      </c>
      <c r="AE126" s="100">
        <f>IF(J126="",0,J126*'Założenia - koszty'!$C$22)+E126*1000/'Założenia - koszty'!$D$53*'Założenia - koszty'!$D$52*2</f>
        <v>532</v>
      </c>
      <c r="AF126" s="99">
        <f t="shared" si="13"/>
        <v>532</v>
      </c>
      <c r="AG126" s="99">
        <f t="shared" si="14"/>
        <v>106.4</v>
      </c>
      <c r="AH126" s="99">
        <f t="shared" si="15"/>
        <v>638.4</v>
      </c>
      <c r="AI126" s="99"/>
      <c r="AJ126" s="99">
        <f t="shared" si="25"/>
        <v>638.4</v>
      </c>
      <c r="AK126" s="153"/>
      <c r="AL126" s="3" t="b">
        <f t="shared" si="16"/>
        <v>1</v>
      </c>
    </row>
    <row r="127" spans="2:38" ht="51" x14ac:dyDescent="0.25">
      <c r="B127" s="120" t="str">
        <f>Dane!B127</f>
        <v>07/01/07</v>
      </c>
      <c r="C127" s="120" t="str">
        <f>Dane!C127</f>
        <v>sztumski</v>
      </c>
      <c r="D127" s="120" t="str">
        <f>Dane!D127</f>
        <v>Stary Targ</v>
      </c>
      <c r="E127" s="121">
        <f>Dane!H127</f>
        <v>8.6999999999999993</v>
      </c>
      <c r="F127" s="111"/>
      <c r="G127" s="111">
        <v>1</v>
      </c>
      <c r="H127" s="111"/>
      <c r="I127" s="111"/>
      <c r="J127" s="111"/>
      <c r="K127" s="31" t="str">
        <f>IF(Dane!T127="","",Dane!T127)</f>
        <v>Wyrównanie nasypu i wykonanie przejazdu przez DW 517</v>
      </c>
      <c r="L127" s="21" t="str">
        <f>IF(Dane!L127&gt;0,IF(Dane!X127="b/d",'Założenia - koszty'!$D$5,Dane!X127),"n/a")</f>
        <v>n/a</v>
      </c>
      <c r="M127" s="23">
        <f>IF(Dane!K127&gt;0,IF(Dane!X127="b/d",'Założenia - koszty'!$D$4,Dane!X127),"n/a")</f>
        <v>2.5</v>
      </c>
      <c r="N127" s="23" t="str">
        <f>IFERROR(IF(Dane!L127&gt;0,Koszty!L127*Dane!L127*1000,"n/a"),"n/a")</f>
        <v>n/a</v>
      </c>
      <c r="O127" s="23">
        <f>IFERROR(IF(Dane!K127&gt;0,Koszty!M127*Dane!K127*1000,"n/a"),"n/a")</f>
        <v>21750</v>
      </c>
      <c r="P127" s="100">
        <f>IF(F127="",0,HLOOKUP(B127,'Założenia - koszty'!$C$33:$K$43,11,FALSE))</f>
        <v>0</v>
      </c>
      <c r="Q127" s="100">
        <f>IF(G127="",0,IF(H127="",G127*'Założenia - koszty'!$I$30,G127*HLOOKUP(H127,'Założenia - koszty'!$B$20:$J$30,11,FALSE)))</f>
        <v>81940</v>
      </c>
      <c r="R127" s="101">
        <f>IF(I127="",0,I127*'Założenia - koszty'!$D$69)</f>
        <v>0</v>
      </c>
      <c r="S127" s="100">
        <f>Dane!N127*'Założenia - koszty'!$D$48</f>
        <v>0</v>
      </c>
      <c r="T127" s="100">
        <f>IF(Dane!M127&gt;0,Dane!Y127*Dane!M127*1000*HLOOKUP(Dane!W127,'Założenia - koszty'!$B$12:$H$14,2,FALSE),0)*'Założenia - koszty'!$D$17</f>
        <v>0</v>
      </c>
      <c r="U127" s="100">
        <f>Dane!K127*'Założenia - koszty'!$D$9+Dane!L127*'Założenia - koszty'!$E$9</f>
        <v>3208124.9999999995</v>
      </c>
      <c r="V127" s="100">
        <f>IF(Dane!G127=1,Dane!K127*'Założenia - koszty'!$D$14,0)</f>
        <v>0</v>
      </c>
      <c r="W127" s="100">
        <f>IF(Dane!G127=1,Dane!L127*'Założenia - koszty'!$D$14,0)</f>
        <v>0</v>
      </c>
      <c r="X127" s="100">
        <f>'Założenia - koszty'!D47</f>
        <v>5000</v>
      </c>
      <c r="Y127" s="100">
        <f>IF(N127="n/a",0,N127*HLOOKUP(Dane!W127,'Założenia - koszty'!$D$12:$J$13,2,TRUE))</f>
        <v>0</v>
      </c>
      <c r="Z127" s="100">
        <f>IF(O127="n/a",0,O127*HLOOKUP(Dane!W127,'Założenia - koszty'!$D$12:$J$13,2,FALSE))</f>
        <v>3884115.0000000005</v>
      </c>
      <c r="AA127" s="100">
        <f>IF(Dane!O127&gt;0,Dane!O127*HLOOKUP(Dane!W127,'Założenia - koszty'!$B$12:$F$13,2,FALSE)*'Założenia - koszty'!$D$17*1000*'Założenia - koszty'!$D$4,0)</f>
        <v>0</v>
      </c>
      <c r="AB127" s="100">
        <f>IF(Dane!P127&gt;0,Dane!P127*HLOOKUP(Dane!W127,'Założenia - koszty'!$B$12:$F$13,2,FALSE)*'Założenia - koszty'!$D$17*1000*'Założenia - koszty'!$D$5,0)</f>
        <v>0</v>
      </c>
      <c r="AC127" s="101">
        <f t="shared" si="11"/>
        <v>81940</v>
      </c>
      <c r="AD127" s="101">
        <f t="shared" si="12"/>
        <v>7097240</v>
      </c>
      <c r="AE127" s="100">
        <f>IF(J127="",0,J127*'Założenia - koszty'!$C$22)+E127*1000/'Założenia - koszty'!$D$53*'Założenia - koszty'!$D$52*2</f>
        <v>4872</v>
      </c>
      <c r="AF127" s="99">
        <f t="shared" si="13"/>
        <v>7184052</v>
      </c>
      <c r="AG127" s="99">
        <f t="shared" si="14"/>
        <v>1436810.4000000001</v>
      </c>
      <c r="AH127" s="99">
        <f t="shared" si="15"/>
        <v>8620862.4000000004</v>
      </c>
      <c r="AI127" s="99"/>
      <c r="AJ127" s="99">
        <f t="shared" si="25"/>
        <v>8620862.4000000004</v>
      </c>
      <c r="AK127" s="153"/>
      <c r="AL127" s="3" t="b">
        <f t="shared" si="16"/>
        <v>1</v>
      </c>
    </row>
    <row r="128" spans="2:38" ht="63.75" x14ac:dyDescent="0.25">
      <c r="B128" s="120" t="str">
        <f>Dane!B128</f>
        <v>07/01/08</v>
      </c>
      <c r="C128" s="120" t="str">
        <f>Dane!C128</f>
        <v>sztumski</v>
      </c>
      <c r="D128" s="120" t="str">
        <f>Dane!D128</f>
        <v>Stary Targ</v>
      </c>
      <c r="E128" s="121">
        <f>Dane!H128</f>
        <v>0.5</v>
      </c>
      <c r="F128" s="111"/>
      <c r="G128" s="111">
        <v>1</v>
      </c>
      <c r="H128" s="111"/>
      <c r="I128" s="111"/>
      <c r="J128" s="111"/>
      <c r="K128" s="31" t="str">
        <f>IF(Dane!T128="","",Dane!T128)</f>
        <v>Oznakowanie trasy łącznikowej do pałacu, parku i muzeum w Waplewie</v>
      </c>
      <c r="L128" s="21" t="str">
        <f>IF(Dane!L128&gt;0,IF(Dane!X128="b/d",'Założenia - koszty'!$D$5,Dane!X128),"n/a")</f>
        <v>n/a</v>
      </c>
      <c r="M128" s="23" t="str">
        <f>IF(Dane!K128&gt;0,IF(Dane!X128="b/d",'Założenia - koszty'!$D$4,Dane!X128),"n/a")</f>
        <v>n/a</v>
      </c>
      <c r="N128" s="23" t="str">
        <f>IFERROR(IF(Dane!L128&gt;0,Koszty!L128*Dane!L128*1000,"n/a"),"n/a")</f>
        <v>n/a</v>
      </c>
      <c r="O128" s="23" t="str">
        <f>IFERROR(IF(Dane!K128&gt;0,Koszty!M128*Dane!K128*1000,"n/a"),"n/a")</f>
        <v>n/a</v>
      </c>
      <c r="P128" s="100">
        <f>IF(F128="",0,HLOOKUP(B128,'Założenia - koszty'!$C$33:$K$43,11,FALSE))</f>
        <v>0</v>
      </c>
      <c r="Q128" s="100">
        <f>IF(G128="",0,IF(H128="",G128*'Założenia - koszty'!$I$30,G128*HLOOKUP(H128,'Założenia - koszty'!$B$20:$J$30,11,FALSE)))</f>
        <v>81940</v>
      </c>
      <c r="R128" s="101">
        <f>IF(I128="",0,I128*'Założenia - koszty'!$D$69)</f>
        <v>0</v>
      </c>
      <c r="S128" s="100">
        <f>Dane!N128*'Założenia - koszty'!$D$48</f>
        <v>0</v>
      </c>
      <c r="T128" s="100">
        <f>IF(Dane!M128&gt;0,Dane!Y128*Dane!M128*1000*HLOOKUP(Dane!W128,'Założenia - koszty'!$B$12:$H$14,2,FALSE),0)*'Założenia - koszty'!$D$17</f>
        <v>0</v>
      </c>
      <c r="U128" s="100">
        <f>Dane!K128*'Założenia - koszty'!$D$9+Dane!L128*'Założenia - koszty'!$E$9</f>
        <v>0</v>
      </c>
      <c r="V128" s="100">
        <f>IF(Dane!G128=1,Dane!K128*'Założenia - koszty'!$D$14,0)</f>
        <v>0</v>
      </c>
      <c r="W128" s="100">
        <f>IF(Dane!G128=1,Dane!L128*'Założenia - koszty'!$D$14,0)</f>
        <v>0</v>
      </c>
      <c r="X128" s="100"/>
      <c r="Y128" s="100">
        <f>IF(N128="n/a",0,N128*HLOOKUP(Dane!W128,'Założenia - koszty'!$D$12:$J$13,2,TRUE))</f>
        <v>0</v>
      </c>
      <c r="Z128" s="100">
        <f>IF(O128="n/a",0,O128*HLOOKUP(Dane!W128,'Założenia - koszty'!$D$12:$J$13,2,FALSE))</f>
        <v>0</v>
      </c>
      <c r="AA128" s="100">
        <f>IF(Dane!O128&gt;0,Dane!O128*HLOOKUP(Dane!W128,'Założenia - koszty'!$B$12:$F$13,2,FALSE)*'Założenia - koszty'!$D$17*1000*'Założenia - koszty'!$D$4,0)</f>
        <v>0</v>
      </c>
      <c r="AB128" s="100">
        <f>IF(Dane!P128&gt;0,Dane!P128*HLOOKUP(Dane!W128,'Założenia - koszty'!$B$12:$F$13,2,FALSE)*'Założenia - koszty'!$D$17*1000*'Założenia - koszty'!$D$5,0)</f>
        <v>0</v>
      </c>
      <c r="AC128" s="101">
        <f t="shared" si="11"/>
        <v>81940</v>
      </c>
      <c r="AD128" s="101">
        <f t="shared" si="12"/>
        <v>0</v>
      </c>
      <c r="AE128" s="100">
        <f>IF(J128="",0,J128*'Założenia - koszty'!$C$22)+E128*1000/'Założenia - koszty'!$D$53*'Założenia - koszty'!$D$52*2</f>
        <v>280</v>
      </c>
      <c r="AF128" s="99">
        <f t="shared" si="13"/>
        <v>82220</v>
      </c>
      <c r="AG128" s="99">
        <f t="shared" si="14"/>
        <v>16444</v>
      </c>
      <c r="AH128" s="99">
        <f t="shared" si="15"/>
        <v>98664</v>
      </c>
      <c r="AI128" s="99"/>
      <c r="AJ128" s="99">
        <f t="shared" si="25"/>
        <v>98664</v>
      </c>
      <c r="AK128" s="153"/>
      <c r="AL128" s="3" t="b">
        <f t="shared" si="16"/>
        <v>1</v>
      </c>
    </row>
    <row r="129" spans="2:38" x14ac:dyDescent="0.25">
      <c r="B129" s="120" t="str">
        <f>Dane!B129</f>
        <v>07/01/09</v>
      </c>
      <c r="C129" s="120" t="str">
        <f>Dane!C129</f>
        <v>sztumski</v>
      </c>
      <c r="D129" s="120" t="str">
        <f>Dane!D129</f>
        <v>Stary Targ</v>
      </c>
      <c r="E129" s="121">
        <f>Dane!H129</f>
        <v>1.7</v>
      </c>
      <c r="F129" s="111"/>
      <c r="G129" s="111"/>
      <c r="H129" s="111"/>
      <c r="I129" s="111"/>
      <c r="J129" s="111"/>
      <c r="K129" s="31" t="str">
        <f>IF(Dane!T129="","",Dane!T129)</f>
        <v/>
      </c>
      <c r="L129" s="21" t="str">
        <f>IF(Dane!L129&gt;0,IF(Dane!X129="b/d",'Założenia - koszty'!$D$5,Dane!X129),"n/a")</f>
        <v>n/a</v>
      </c>
      <c r="M129" s="23">
        <f>IF(Dane!K129&gt;0,IF(Dane!X129="b/d",'Założenia - koszty'!$D$4,Dane!X129),"n/a")</f>
        <v>2.5</v>
      </c>
      <c r="N129" s="23" t="str">
        <f>IFERROR(IF(Dane!L129&gt;0,Koszty!L129*Dane!L129*1000,"n/a"),"n/a")</f>
        <v>n/a</v>
      </c>
      <c r="O129" s="23">
        <f>IFERROR(IF(Dane!K129&gt;0,Koszty!M129*Dane!K129*1000,"n/a"),"n/a")</f>
        <v>4250</v>
      </c>
      <c r="P129" s="100">
        <f>IF(F129="",0,HLOOKUP(B129,'Założenia - koszty'!$C$33:$K$43,11,FALSE))</f>
        <v>0</v>
      </c>
      <c r="Q129" s="100">
        <f>IF(G129="",0,IF(H129="",G129*'Założenia - koszty'!$I$30,G129*HLOOKUP(H129,'Założenia - koszty'!$B$20:$J$30,11,FALSE)))</f>
        <v>0</v>
      </c>
      <c r="R129" s="101">
        <f>IF(I129="",0,I129*'Założenia - koszty'!$D$69)</f>
        <v>0</v>
      </c>
      <c r="S129" s="100">
        <f>Dane!N129*'Założenia - koszty'!$D$48</f>
        <v>0</v>
      </c>
      <c r="T129" s="100">
        <f>IF(Dane!M129&gt;0,Dane!Y129*Dane!M129*1000*HLOOKUP(Dane!W129,'Założenia - koszty'!$B$12:$H$14,2,FALSE),0)*'Założenia - koszty'!$D$17</f>
        <v>0</v>
      </c>
      <c r="U129" s="100">
        <f>Dane!K129*'Założenia - koszty'!$D$9+Dane!L129*'Założenia - koszty'!$E$9</f>
        <v>626875</v>
      </c>
      <c r="V129" s="100">
        <f>IF(Dane!G129=1,Dane!K129*'Założenia - koszty'!$D$14,0)</f>
        <v>0</v>
      </c>
      <c r="W129" s="100">
        <f>IF(Dane!G129=1,Dane!L129*'Założenia - koszty'!$D$14,0)</f>
        <v>0</v>
      </c>
      <c r="X129" s="100"/>
      <c r="Y129" s="100">
        <f>IF(N129="n/a",0,N129*HLOOKUP(Dane!W129,'Założenia - koszty'!$D$12:$J$13,2,TRUE))</f>
        <v>0</v>
      </c>
      <c r="Z129" s="100">
        <f>IF(O129="n/a",0,O129*HLOOKUP(Dane!W129,'Założenia - koszty'!$D$12:$J$13,2,FALSE))</f>
        <v>758965</v>
      </c>
      <c r="AA129" s="100">
        <f>IF(Dane!O129&gt;0,Dane!O129*HLOOKUP(Dane!W129,'Założenia - koszty'!$B$12:$F$13,2,FALSE)*'Założenia - koszty'!$D$17*1000*'Założenia - koszty'!$D$4,0)</f>
        <v>0</v>
      </c>
      <c r="AB129" s="100">
        <f>IF(Dane!P129&gt;0,Dane!P129*HLOOKUP(Dane!W129,'Założenia - koszty'!$B$12:$F$13,2,FALSE)*'Założenia - koszty'!$D$17*1000*'Założenia - koszty'!$D$5,0)</f>
        <v>0</v>
      </c>
      <c r="AC129" s="101">
        <f t="shared" si="11"/>
        <v>0</v>
      </c>
      <c r="AD129" s="101">
        <f t="shared" si="12"/>
        <v>1385840</v>
      </c>
      <c r="AE129" s="100">
        <f>IF(J129="",0,J129*'Założenia - koszty'!$C$22)+E129*1000/'Założenia - koszty'!$D$53*'Założenia - koszty'!$D$52*2</f>
        <v>952</v>
      </c>
      <c r="AF129" s="99">
        <f t="shared" si="13"/>
        <v>1386792</v>
      </c>
      <c r="AG129" s="99">
        <f t="shared" si="14"/>
        <v>277358.40000000002</v>
      </c>
      <c r="AH129" s="99">
        <f t="shared" si="15"/>
        <v>1664150.4</v>
      </c>
      <c r="AI129" s="99"/>
      <c r="AJ129" s="99">
        <f>AH129</f>
        <v>1664150.4</v>
      </c>
      <c r="AK129" s="153"/>
      <c r="AL129" s="3" t="b">
        <f t="shared" si="16"/>
        <v>1</v>
      </c>
    </row>
    <row r="130" spans="2:38" ht="51" x14ac:dyDescent="0.25">
      <c r="B130" s="120" t="str">
        <f>Dane!B130</f>
        <v>07/02/01</v>
      </c>
      <c r="C130" s="120" t="str">
        <f>Dane!C130</f>
        <v>sztumski</v>
      </c>
      <c r="D130" s="120" t="str">
        <f>Dane!D130</f>
        <v>Dzierzgoń</v>
      </c>
      <c r="E130" s="121">
        <f>Dane!H130</f>
        <v>3.1</v>
      </c>
      <c r="F130" s="111">
        <v>1</v>
      </c>
      <c r="G130" s="111">
        <v>1</v>
      </c>
      <c r="H130" s="111"/>
      <c r="I130" s="111"/>
      <c r="J130" s="111"/>
      <c r="K130" s="31" t="str">
        <f>IF(Dane!T130="","",Dane!T130)</f>
        <v>Zjazd i wjazd na nasyp w miejscu waiduktu na DP 3110G</v>
      </c>
      <c r="L130" s="21" t="str">
        <f>IF(Dane!L130&gt;0,IF(Dane!X130="b/d",'Założenia - koszty'!$D$5,Dane!X130),"n/a")</f>
        <v>n/a</v>
      </c>
      <c r="M130" s="23">
        <f>IF(Dane!K130&gt;0,IF(Dane!X130="b/d",'Założenia - koszty'!$D$4,Dane!X130),"n/a")</f>
        <v>2.5</v>
      </c>
      <c r="N130" s="23" t="str">
        <f>IFERROR(IF(Dane!L130&gt;0,Koszty!L130*Dane!L130*1000,"n/a"),"n/a")</f>
        <v>n/a</v>
      </c>
      <c r="O130" s="23">
        <f>IFERROR(IF(Dane!K130&gt;0,Koszty!M130*Dane!K130*1000,"n/a"),"n/a")</f>
        <v>7750</v>
      </c>
      <c r="P130" s="100">
        <f>IF(F130="",0,HLOOKUP(B130,'Założenia - koszty'!$C$33:$K$43,11,FALSE))</f>
        <v>5100</v>
      </c>
      <c r="Q130" s="100">
        <f>IF(G130="",0,IF(H130="",G130*'Założenia - koszty'!$I$30,G130*HLOOKUP(H130,'Założenia - koszty'!$B$20:$J$30,11,FALSE)))</f>
        <v>81940</v>
      </c>
      <c r="R130" s="101">
        <f>IF(I130="",0,I130*'Założenia - koszty'!$D$69)</f>
        <v>0</v>
      </c>
      <c r="S130" s="100">
        <f>Dane!N130*'Założenia - koszty'!$D$48</f>
        <v>0</v>
      </c>
      <c r="T130" s="100">
        <f>IF(Dane!M130&gt;0,Dane!Y130*Dane!M130*1000*HLOOKUP(Dane!W130,'Założenia - koszty'!$B$12:$H$14,2,FALSE),0)*'Założenia - koszty'!$D$17</f>
        <v>0</v>
      </c>
      <c r="U130" s="100">
        <f>Dane!K130*'Założenia - koszty'!$D$9+Dane!L130*'Założenia - koszty'!$E$9</f>
        <v>1143125</v>
      </c>
      <c r="V130" s="100">
        <f>IF(Dane!G130=1,Dane!K130*'Założenia - koszty'!$D$14,0)</f>
        <v>0</v>
      </c>
      <c r="W130" s="100">
        <f>IF(Dane!G130=1,Dane!L130*'Założenia - koszty'!$D$14,0)</f>
        <v>0</v>
      </c>
      <c r="X130" s="100">
        <f>2*'Założenia - koszty'!D67</f>
        <v>84017.5</v>
      </c>
      <c r="Y130" s="100">
        <f>IF(N130="n/a",0,N130*HLOOKUP(Dane!W130,'Założenia - koszty'!$D$12:$J$13,2,TRUE))</f>
        <v>0</v>
      </c>
      <c r="Z130" s="100">
        <f>IF(O130="n/a",0,O130*HLOOKUP(Dane!W130,'Założenia - koszty'!$D$12:$J$13,2,FALSE))</f>
        <v>1383995</v>
      </c>
      <c r="AA130" s="100">
        <f>IF(Dane!O130&gt;0,Dane!O130*HLOOKUP(Dane!W130,'Założenia - koszty'!$B$12:$F$13,2,FALSE)*'Założenia - koszty'!$D$17*1000*'Założenia - koszty'!$D$4,0)</f>
        <v>0</v>
      </c>
      <c r="AB130" s="100">
        <f>IF(Dane!P130&gt;0,Dane!P130*HLOOKUP(Dane!W130,'Założenia - koszty'!$B$12:$F$13,2,FALSE)*'Założenia - koszty'!$D$17*1000*'Założenia - koszty'!$D$5,0)</f>
        <v>0</v>
      </c>
      <c r="AC130" s="101">
        <f t="shared" si="11"/>
        <v>87040</v>
      </c>
      <c r="AD130" s="101">
        <f t="shared" si="12"/>
        <v>2611137.5</v>
      </c>
      <c r="AE130" s="100">
        <f>IF(J130="",0,J130*'Założenia - koszty'!$C$22)+E130*1000/'Założenia - koszty'!$D$53*'Założenia - koszty'!$D$52*2</f>
        <v>1736</v>
      </c>
      <c r="AF130" s="99">
        <f t="shared" si="13"/>
        <v>2699913.5</v>
      </c>
      <c r="AG130" s="99">
        <f t="shared" si="14"/>
        <v>539982.70000000007</v>
      </c>
      <c r="AH130" s="99">
        <f t="shared" si="15"/>
        <v>3239896.2</v>
      </c>
      <c r="AI130" s="99"/>
      <c r="AJ130" s="99">
        <f>AH130</f>
        <v>3239896.2</v>
      </c>
      <c r="AK130" s="153"/>
      <c r="AL130" s="3" t="b">
        <f t="shared" si="16"/>
        <v>1</v>
      </c>
    </row>
    <row r="131" spans="2:38" x14ac:dyDescent="0.25">
      <c r="B131" s="120" t="str">
        <f>Dane!B131</f>
        <v>07/02/02</v>
      </c>
      <c r="C131" s="120" t="str">
        <f>Dane!C131</f>
        <v>sztumski</v>
      </c>
      <c r="D131" s="120" t="str">
        <f>Dane!D131</f>
        <v>Dzierzgoń</v>
      </c>
      <c r="E131" s="121">
        <f>Dane!H131</f>
        <v>1.4</v>
      </c>
      <c r="F131" s="111"/>
      <c r="G131" s="111"/>
      <c r="H131" s="111"/>
      <c r="I131" s="111"/>
      <c r="J131" s="111"/>
      <c r="K131" s="31" t="str">
        <f>IF(Dane!T131="","",Dane!T131)</f>
        <v/>
      </c>
      <c r="L131" s="21" t="str">
        <f>IF(Dane!L131&gt;0,IF(Dane!X131="b/d",'Założenia - koszty'!$D$5,Dane!X131),"n/a")</f>
        <v>n/a</v>
      </c>
      <c r="M131" s="23">
        <f>IF(Dane!K131&gt;0,IF(Dane!X131="b/d",'Założenia - koszty'!$D$4,Dane!X131),"n/a")</f>
        <v>2.5</v>
      </c>
      <c r="N131" s="23" t="str">
        <f>IFERROR(IF(Dane!L131&gt;0,Koszty!L131*Dane!L131*1000,"n/a"),"n/a")</f>
        <v>n/a</v>
      </c>
      <c r="O131" s="23">
        <f>IFERROR(IF(Dane!K131&gt;0,Koszty!M131*Dane!K131*1000,"n/a"),"n/a")</f>
        <v>3500</v>
      </c>
      <c r="P131" s="100">
        <f>IF(F131="",0,HLOOKUP(B131,'Założenia - koszty'!$C$33:$K$43,11,FALSE))</f>
        <v>0</v>
      </c>
      <c r="Q131" s="100">
        <f>IF(G131="",0,IF(H131="",G131*'Założenia - koszty'!$I$30,G131*HLOOKUP(H131,'Założenia - koszty'!$B$20:$J$30,11,FALSE)))</f>
        <v>0</v>
      </c>
      <c r="R131" s="101">
        <f>IF(I131="",0,I131*'Założenia - koszty'!$D$69)</f>
        <v>0</v>
      </c>
      <c r="S131" s="100">
        <f>Dane!N131*'Założenia - koszty'!$D$48</f>
        <v>0</v>
      </c>
      <c r="T131" s="100">
        <f>IF(Dane!M131&gt;0,Dane!Y131*Dane!M131*1000*HLOOKUP(Dane!W131,'Założenia - koszty'!$B$12:$H$14,2,FALSE),0)*'Założenia - koszty'!$D$17</f>
        <v>0</v>
      </c>
      <c r="U131" s="100">
        <f>Dane!K131*'Założenia - koszty'!$D$9+Dane!L131*'Założenia - koszty'!$E$9</f>
        <v>516249.99999999994</v>
      </c>
      <c r="V131" s="100">
        <f>IF(Dane!G131=1,Dane!K131*'Założenia - koszty'!$D$14,0)</f>
        <v>0</v>
      </c>
      <c r="W131" s="100">
        <f>IF(Dane!G131=1,Dane!L131*'Założenia - koszty'!$D$14,0)</f>
        <v>0</v>
      </c>
      <c r="X131" s="100"/>
      <c r="Y131" s="100">
        <f>IF(N131="n/a",0,N131*HLOOKUP(Dane!W131,'Założenia - koszty'!$D$12:$J$13,2,TRUE))</f>
        <v>0</v>
      </c>
      <c r="Z131" s="100">
        <f>IF(O131="n/a",0,O131*HLOOKUP(Dane!W131,'Założenia - koszty'!$D$12:$J$13,2,FALSE))</f>
        <v>625030</v>
      </c>
      <c r="AA131" s="100">
        <f>IF(Dane!O131&gt;0,Dane!O131*HLOOKUP(Dane!W131,'Założenia - koszty'!$B$12:$F$13,2,FALSE)*'Założenia - koszty'!$D$17*1000*'Założenia - koszty'!$D$4,0)</f>
        <v>0</v>
      </c>
      <c r="AB131" s="100">
        <f>IF(Dane!P131&gt;0,Dane!P131*HLOOKUP(Dane!W131,'Założenia - koszty'!$B$12:$F$13,2,FALSE)*'Założenia - koszty'!$D$17*1000*'Założenia - koszty'!$D$5,0)</f>
        <v>0</v>
      </c>
      <c r="AC131" s="101">
        <f t="shared" si="11"/>
        <v>0</v>
      </c>
      <c r="AD131" s="101">
        <f t="shared" si="12"/>
        <v>1141280</v>
      </c>
      <c r="AE131" s="100">
        <f>IF(J131="",0,J131*'Założenia - koszty'!$C$22)+E131*1000/'Założenia - koszty'!$D$53*'Założenia - koszty'!$D$52*2</f>
        <v>784</v>
      </c>
      <c r="AF131" s="99">
        <f t="shared" si="13"/>
        <v>1142064</v>
      </c>
      <c r="AG131" s="99">
        <f t="shared" si="14"/>
        <v>228412.80000000002</v>
      </c>
      <c r="AH131" s="99">
        <f t="shared" si="15"/>
        <v>1370476.8</v>
      </c>
      <c r="AI131" s="99"/>
      <c r="AJ131" s="99">
        <f t="shared" ref="AJ131:AJ139" si="26">AH131</f>
        <v>1370476.8</v>
      </c>
      <c r="AK131" s="153"/>
      <c r="AL131" s="3" t="b">
        <f t="shared" si="16"/>
        <v>1</v>
      </c>
    </row>
    <row r="132" spans="2:38" ht="38.25" x14ac:dyDescent="0.25">
      <c r="B132" s="145" t="str">
        <f>Dane!B132</f>
        <v>07/02/03</v>
      </c>
      <c r="C132" s="120" t="str">
        <f>Dane!C132</f>
        <v>sztumski</v>
      </c>
      <c r="D132" s="120" t="str">
        <f>Dane!D132</f>
        <v>Dzierzgoń</v>
      </c>
      <c r="E132" s="121">
        <f>Dane!H132</f>
        <v>0.1</v>
      </c>
      <c r="F132" s="111"/>
      <c r="G132" s="111">
        <v>1</v>
      </c>
      <c r="H132" s="111"/>
      <c r="I132" s="111">
        <v>1</v>
      </c>
      <c r="J132" s="111">
        <v>1</v>
      </c>
      <c r="K132" s="31" t="str">
        <f>IF(Dane!T132="","",Dane!T132)</f>
        <v>Remont mostu, Kładka pieszo - rowerowa</v>
      </c>
      <c r="L132" s="21">
        <f>IF(Dane!L132&gt;0,IF(Dane!X132="b/d",'Założenia - koszty'!$D$5,Dane!X132),"n/a")</f>
        <v>3</v>
      </c>
      <c r="M132" s="23" t="str">
        <f>IF(Dane!K132&gt;0,IF(Dane!X132="b/d",'Założenia - koszty'!$D$4,Dane!X132),"n/a")</f>
        <v>n/a</v>
      </c>
      <c r="N132" s="23">
        <f>IFERROR(IF(Dane!L132&gt;0,Koszty!L132*Dane!L132*1000,"n/a"),"n/a")</f>
        <v>300.00000000000006</v>
      </c>
      <c r="O132" s="23" t="str">
        <f>IFERROR(IF(Dane!K132&gt;0,Koszty!M132*Dane!K132*1000,"n/a"),"n/a")</f>
        <v>n/a</v>
      </c>
      <c r="P132" s="100">
        <f>IF(F132="",0,HLOOKUP(B132,'Założenia - koszty'!$C$33:$K$43,11,FALSE))</f>
        <v>0</v>
      </c>
      <c r="Q132" s="100">
        <f>IF(G132="",0,IF(H132="",G132*'Założenia - koszty'!$I$30,G132*HLOOKUP(H132,'Założenia - koszty'!$B$20:$J$30,11,FALSE)))</f>
        <v>81940</v>
      </c>
      <c r="R132" s="101">
        <f>IF(I132="",0,I132*'Założenia - koszty'!$D$69)</f>
        <v>86400</v>
      </c>
      <c r="S132" s="100">
        <f>Dane!N132*'Założenia - koszty'!$D$48</f>
        <v>0</v>
      </c>
      <c r="T132" s="100">
        <f>IF(Dane!M132&gt;0,Dane!Y132*Dane!M132*1000*HLOOKUP(Dane!W132,'Założenia - koszty'!$B$12:$H$14,2,FALSE),0)*'Założenia - koszty'!$D$17</f>
        <v>0</v>
      </c>
      <c r="U132" s="100">
        <f>Dane!K132*'Założenia - koszty'!$D$9+Dane!L132*'Założenia - koszty'!$E$9</f>
        <v>44250</v>
      </c>
      <c r="V132" s="100">
        <f>IF(Dane!G132=1,Dane!K132*'Założenia - koszty'!$D$14,0)</f>
        <v>0</v>
      </c>
      <c r="W132" s="100">
        <f>IF(Dane!G132=1,Dane!L132*'Założenia - koszty'!$D$14,0)</f>
        <v>0</v>
      </c>
      <c r="X132" s="100">
        <f>HLOOKUP(B132,'Założenia - koszty'!$D$58:$I$59,2,TRUE)*'Założenia - koszty'!$D$57</f>
        <v>2400000</v>
      </c>
      <c r="Y132" s="100">
        <f>IF(N132="n/a",0,N132*HLOOKUP(Dane!W132,'Założenia - koszty'!$D$12:$J$13,2,TRUE))</f>
        <v>53574.000000000015</v>
      </c>
      <c r="Z132" s="100">
        <f>IF(O132="n/a",0,O132*HLOOKUP(Dane!W132,'Założenia - koszty'!$D$12:$J$13,2,FALSE))</f>
        <v>0</v>
      </c>
      <c r="AA132" s="100">
        <f>IF(Dane!O132&gt;0,Dane!O132*HLOOKUP(Dane!W132,'Założenia - koszty'!$B$12:$F$13,2,FALSE)*'Założenia - koszty'!$D$17*1000*'Założenia - koszty'!$D$4,0)</f>
        <v>0</v>
      </c>
      <c r="AB132" s="100">
        <f>IF(Dane!P132&gt;0,Dane!P132*HLOOKUP(Dane!W132,'Założenia - koszty'!$B$12:$F$13,2,FALSE)*'Założenia - koszty'!$D$17*1000*'Założenia - koszty'!$D$5,0)</f>
        <v>0</v>
      </c>
      <c r="AC132" s="101">
        <f t="shared" ref="AC132:AC139" si="27">P132+Q132+R132</f>
        <v>168340</v>
      </c>
      <c r="AD132" s="101">
        <f t="shared" ref="AD132:AD139" si="28">X132+V132+W132+U132+Y132+Z132+AA132+AB132+T132+S132</f>
        <v>2497824</v>
      </c>
      <c r="AE132" s="100">
        <f>IF(J132="",0,J132*'Założenia - koszty'!$C$22)+E132*1000/'Założenia - koszty'!$D$53*'Założenia - koszty'!$D$52*2</f>
        <v>9856</v>
      </c>
      <c r="AF132" s="99">
        <f t="shared" si="13"/>
        <v>2676020</v>
      </c>
      <c r="AG132" s="99">
        <f t="shared" si="14"/>
        <v>535204</v>
      </c>
      <c r="AH132" s="99">
        <f t="shared" si="15"/>
        <v>3211224</v>
      </c>
      <c r="AI132" s="99"/>
      <c r="AJ132" s="99">
        <f t="shared" si="26"/>
        <v>3211224</v>
      </c>
      <c r="AK132" s="153"/>
      <c r="AL132" s="3" t="b">
        <f t="shared" ref="AL132:AL139" si="29">SUM(AI132:AK132)=AH132</f>
        <v>1</v>
      </c>
    </row>
    <row r="133" spans="2:38" x14ac:dyDescent="0.25">
      <c r="B133" s="120" t="str">
        <f>Dane!B133</f>
        <v>07/02/04</v>
      </c>
      <c r="C133" s="120" t="str">
        <f>Dane!C133</f>
        <v>sztumski</v>
      </c>
      <c r="D133" s="120" t="str">
        <f>Dane!D133</f>
        <v>Dzierzgoń</v>
      </c>
      <c r="E133" s="121">
        <f>Dane!H133</f>
        <v>2.1</v>
      </c>
      <c r="F133" s="111"/>
      <c r="G133" s="111"/>
      <c r="H133" s="111"/>
      <c r="I133" s="111"/>
      <c r="J133" s="111"/>
      <c r="K133" s="31" t="str">
        <f>IF(Dane!T133="","",Dane!T133)</f>
        <v/>
      </c>
      <c r="L133" s="21" t="str">
        <f>IF(Dane!L133&gt;0,IF(Dane!X133="b/d",'Założenia - koszty'!$D$5,Dane!X133),"n/a")</f>
        <v>n/a</v>
      </c>
      <c r="M133" s="23">
        <f>IF(Dane!K133&gt;0,IF(Dane!X133="b/d",'Założenia - koszty'!$D$4,Dane!X133),"n/a")</f>
        <v>2.5</v>
      </c>
      <c r="N133" s="23" t="str">
        <f>IFERROR(IF(Dane!L133&gt;0,Koszty!L133*Dane!L133*1000,"n/a"),"n/a")</f>
        <v>n/a</v>
      </c>
      <c r="O133" s="23">
        <f>IFERROR(IF(Dane!K133&gt;0,Koszty!M133*Dane!K133*1000,"n/a"),"n/a")</f>
        <v>5250</v>
      </c>
      <c r="P133" s="100">
        <f>IF(F133="",0,HLOOKUP(B133,'Założenia - koszty'!$C$33:$K$43,11,FALSE))</f>
        <v>0</v>
      </c>
      <c r="Q133" s="100">
        <f>IF(G133="",0,IF(H133="",G133*'Założenia - koszty'!$I$30,G133*HLOOKUP(H133,'Założenia - koszty'!$B$20:$J$30,11,FALSE)))</f>
        <v>0</v>
      </c>
      <c r="R133" s="101">
        <f>IF(I133="",0,I133*'Założenia - koszty'!$D$69)</f>
        <v>0</v>
      </c>
      <c r="S133" s="100">
        <f>Dane!N133*'Założenia - koszty'!$D$48</f>
        <v>0</v>
      </c>
      <c r="T133" s="100">
        <f>IF(Dane!M133&gt;0,Dane!Y133*Dane!M133*1000*HLOOKUP(Dane!W133,'Założenia - koszty'!$B$12:$H$14,2,FALSE),0)*'Założenia - koszty'!$D$17</f>
        <v>0</v>
      </c>
      <c r="U133" s="100">
        <f>Dane!K133*'Założenia - koszty'!$D$9+Dane!L133*'Założenia - koszty'!$E$9</f>
        <v>774375</v>
      </c>
      <c r="V133" s="100">
        <f>IF(Dane!G133=1,Dane!K133*'Założenia - koszty'!$D$14,0)</f>
        <v>0</v>
      </c>
      <c r="W133" s="100">
        <f>IF(Dane!G133=1,Dane!L133*'Założenia - koszty'!$D$14,0)</f>
        <v>0</v>
      </c>
      <c r="X133" s="100"/>
      <c r="Y133" s="100">
        <f>IF(N133="n/a",0,N133*HLOOKUP(Dane!W133,'Założenia - koszty'!$D$12:$J$13,2,TRUE))</f>
        <v>0</v>
      </c>
      <c r="Z133" s="100">
        <f>IF(O133="n/a",0,O133*HLOOKUP(Dane!W133,'Założenia - koszty'!$D$12:$J$13,2,FALSE))</f>
        <v>937545.00000000012</v>
      </c>
      <c r="AA133" s="100">
        <f>IF(Dane!O133&gt;0,Dane!O133*HLOOKUP(Dane!W133,'Założenia - koszty'!$B$12:$F$13,2,FALSE)*'Założenia - koszty'!$D$17*1000*'Założenia - koszty'!$D$4,0)</f>
        <v>0</v>
      </c>
      <c r="AB133" s="100">
        <f>IF(Dane!P133&gt;0,Dane!P133*HLOOKUP(Dane!W133,'Założenia - koszty'!$B$12:$F$13,2,FALSE)*'Założenia - koszty'!$D$17*1000*'Założenia - koszty'!$D$5,0)</f>
        <v>0</v>
      </c>
      <c r="AC133" s="101">
        <f t="shared" si="27"/>
        <v>0</v>
      </c>
      <c r="AD133" s="101">
        <f t="shared" si="28"/>
        <v>1711920</v>
      </c>
      <c r="AE133" s="100">
        <f>IF(J133="",0,J133*'Założenia - koszty'!$C$22)+E133*1000/'Założenia - koszty'!$D$53*'Założenia - koszty'!$D$52*2</f>
        <v>1176</v>
      </c>
      <c r="AF133" s="99">
        <f t="shared" ref="AF133:AF139" si="30">SUM(AC133:AE133)</f>
        <v>1713096</v>
      </c>
      <c r="AG133" s="99">
        <f t="shared" ref="AG133:AG139" si="31">AF133*0.2</f>
        <v>342619.2</v>
      </c>
      <c r="AH133" s="99">
        <f t="shared" ref="AH133:AH139" si="32">AF133+AG133</f>
        <v>2055715.2</v>
      </c>
      <c r="AI133" s="99"/>
      <c r="AJ133" s="99">
        <f t="shared" si="26"/>
        <v>2055715.2</v>
      </c>
      <c r="AK133" s="153"/>
      <c r="AL133" s="3" t="b">
        <f t="shared" si="29"/>
        <v>1</v>
      </c>
    </row>
    <row r="134" spans="2:38" x14ac:dyDescent="0.25">
      <c r="B134" s="120" t="str">
        <f>Dane!B134</f>
        <v>07/02/05</v>
      </c>
      <c r="C134" s="120" t="str">
        <f>Dane!C134</f>
        <v>sztumski</v>
      </c>
      <c r="D134" s="120" t="str">
        <f>Dane!D134</f>
        <v>Dzierzgoń</v>
      </c>
      <c r="E134" s="121">
        <f>Dane!H134</f>
        <v>0.3</v>
      </c>
      <c r="F134" s="111"/>
      <c r="G134" s="111"/>
      <c r="H134" s="111"/>
      <c r="I134" s="111"/>
      <c r="J134" s="111"/>
      <c r="K134" s="31" t="str">
        <f>IF(Dane!T134="","",Dane!T134)</f>
        <v/>
      </c>
      <c r="L134" s="21" t="str">
        <f>IF(Dane!L134&gt;0,IF(Dane!X134="b/d",'Założenia - koszty'!$D$5,Dane!X134),"n/a")</f>
        <v>n/a</v>
      </c>
      <c r="M134" s="23" t="str">
        <f>IF(Dane!K134&gt;0,IF(Dane!X134="b/d",'Założenia - koszty'!$D$4,Dane!X134),"n/a")</f>
        <v>n/a</v>
      </c>
      <c r="N134" s="23" t="str">
        <f>IFERROR(IF(Dane!L134&gt;0,Koszty!L134*Dane!L134*1000,"n/a"),"n/a")</f>
        <v>n/a</v>
      </c>
      <c r="O134" s="23" t="str">
        <f>IFERROR(IF(Dane!K134&gt;0,Koszty!M134*Dane!K134*1000,"n/a"),"n/a")</f>
        <v>n/a</v>
      </c>
      <c r="P134" s="100">
        <f>IF(F134="",0,HLOOKUP(B134,'Założenia - koszty'!$C$33:$K$43,11,FALSE))</f>
        <v>0</v>
      </c>
      <c r="Q134" s="100">
        <f>IF(G134="",0,IF(H134="",G134*'Założenia - koszty'!$I$30,G134*HLOOKUP(H134,'Założenia - koszty'!$B$20:$J$30,11,FALSE)))</f>
        <v>0</v>
      </c>
      <c r="R134" s="101">
        <f>IF(I134="",0,I134*'Założenia - koszty'!$D$69)</f>
        <v>0</v>
      </c>
      <c r="S134" s="100">
        <f>Dane!N134*'Założenia - koszty'!$D$48</f>
        <v>0</v>
      </c>
      <c r="T134" s="100">
        <f>IF(Dane!M134&gt;0,Dane!Y134*Dane!M134*1000*HLOOKUP(Dane!W134,'Założenia - koszty'!$B$12:$H$14,2,FALSE),0)*'Założenia - koszty'!$D$17</f>
        <v>0</v>
      </c>
      <c r="U134" s="100">
        <f>Dane!K134*'Założenia - koszty'!$D$9+Dane!L134*'Założenia - koszty'!$E$9</f>
        <v>0</v>
      </c>
      <c r="V134" s="100">
        <f>IF(Dane!G134=1,Dane!K134*'Założenia - koszty'!$D$14,0)</f>
        <v>0</v>
      </c>
      <c r="W134" s="100">
        <f>IF(Dane!G134=1,Dane!L134*'Założenia - koszty'!$D$14,0)</f>
        <v>0</v>
      </c>
      <c r="X134" s="100"/>
      <c r="Y134" s="100">
        <f>IF(N134="n/a",0,N134*HLOOKUP(Dane!W134,'Założenia - koszty'!$D$12:$J$13,2,TRUE))</f>
        <v>0</v>
      </c>
      <c r="Z134" s="100">
        <f>IF(O134="n/a",0,O134*HLOOKUP(Dane!W134,'Założenia - koszty'!$D$12:$J$13,2,FALSE))</f>
        <v>0</v>
      </c>
      <c r="AA134" s="100">
        <f>IF(Dane!O134&gt;0,Dane!O134*HLOOKUP(Dane!W134,'Założenia - koszty'!$B$12:$F$13,2,FALSE)*'Założenia - koszty'!$D$17*1000*'Założenia - koszty'!$D$4,0)</f>
        <v>0</v>
      </c>
      <c r="AB134" s="100">
        <f>IF(Dane!P134&gt;0,Dane!P134*HLOOKUP(Dane!W134,'Założenia - koszty'!$B$12:$F$13,2,FALSE)*'Założenia - koszty'!$D$17*1000*'Założenia - koszty'!$D$5,0)</f>
        <v>0</v>
      </c>
      <c r="AC134" s="101">
        <f t="shared" si="27"/>
        <v>0</v>
      </c>
      <c r="AD134" s="101">
        <f t="shared" si="28"/>
        <v>0</v>
      </c>
      <c r="AE134" s="100">
        <f>IF(J134="",0,J134*'Założenia - koszty'!$C$22)+E134*1000/'Założenia - koszty'!$D$53*'Założenia - koszty'!$D$52*2</f>
        <v>168</v>
      </c>
      <c r="AF134" s="99">
        <f t="shared" si="30"/>
        <v>168</v>
      </c>
      <c r="AG134" s="99">
        <f t="shared" si="31"/>
        <v>33.6</v>
      </c>
      <c r="AH134" s="99">
        <f t="shared" si="32"/>
        <v>201.6</v>
      </c>
      <c r="AI134" s="99"/>
      <c r="AJ134" s="99">
        <f t="shared" si="26"/>
        <v>201.6</v>
      </c>
      <c r="AK134" s="153"/>
      <c r="AL134" s="3" t="b">
        <f t="shared" si="29"/>
        <v>1</v>
      </c>
    </row>
    <row r="135" spans="2:38" x14ac:dyDescent="0.25">
      <c r="B135" s="120" t="str">
        <f>Dane!B135</f>
        <v>07/02/06</v>
      </c>
      <c r="C135" s="120" t="str">
        <f>Dane!C135</f>
        <v>sztumski</v>
      </c>
      <c r="D135" s="120" t="str">
        <f>Dane!D135</f>
        <v>Dzierzgoń</v>
      </c>
      <c r="E135" s="121">
        <f>Dane!H135</f>
        <v>1.7</v>
      </c>
      <c r="F135" s="111"/>
      <c r="G135" s="111"/>
      <c r="H135" s="111"/>
      <c r="I135" s="111"/>
      <c r="J135" s="111"/>
      <c r="K135" s="31" t="str">
        <f>IF(Dane!T135="","",Dane!T135)</f>
        <v/>
      </c>
      <c r="L135" s="21">
        <f>IF(Dane!L135&gt;0,IF(Dane!X135="b/d",'Założenia - koszty'!$D$5,Dane!X135),"n/a")</f>
        <v>3</v>
      </c>
      <c r="M135" s="23" t="str">
        <f>IF(Dane!K135&gt;0,IF(Dane!X135="b/d",'Założenia - koszty'!$D$4,Dane!X135),"n/a")</f>
        <v>n/a</v>
      </c>
      <c r="N135" s="23">
        <f>IFERROR(IF(Dane!L135&gt;0,Koszty!L135*Dane!L135*1000,"n/a"),"n/a")</f>
        <v>5100</v>
      </c>
      <c r="O135" s="23" t="str">
        <f>IFERROR(IF(Dane!K135&gt;0,Koszty!M135*Dane!K135*1000,"n/a"),"n/a")</f>
        <v>n/a</v>
      </c>
      <c r="P135" s="100">
        <f>IF(F135="",0,HLOOKUP(B135,'Założenia - koszty'!$C$33:$K$43,11,FALSE))</f>
        <v>0</v>
      </c>
      <c r="Q135" s="100">
        <f>IF(G135="",0,IF(H135="",G135*'Założenia - koszty'!$I$30,G135*HLOOKUP(H135,'Założenia - koszty'!$B$20:$J$30,11,FALSE)))</f>
        <v>0</v>
      </c>
      <c r="R135" s="101">
        <f>IF(I135="",0,I135*'Założenia - koszty'!$D$69)</f>
        <v>0</v>
      </c>
      <c r="S135" s="100">
        <f>Dane!N135*'Założenia - koszty'!$D$48</f>
        <v>0</v>
      </c>
      <c r="T135" s="100">
        <f>IF(Dane!M135&gt;0,Dane!Y135*Dane!M135*1000*HLOOKUP(Dane!W135,'Założenia - koszty'!$B$12:$H$14,2,FALSE),0)*'Założenia - koszty'!$D$17</f>
        <v>0</v>
      </c>
      <c r="U135" s="100">
        <f>Dane!K135*'Założenia - koszty'!$D$9+Dane!L135*'Założenia - koszty'!$E$9</f>
        <v>752250</v>
      </c>
      <c r="V135" s="100">
        <f>IF(Dane!G135=1,Dane!K135*'Założenia - koszty'!$D$14,0)</f>
        <v>0</v>
      </c>
      <c r="W135" s="100">
        <f>IF(Dane!G135=1,Dane!L135*'Założenia - koszty'!$D$14,0)</f>
        <v>59500</v>
      </c>
      <c r="X135" s="100"/>
      <c r="Y135" s="100">
        <f>IF(N135="n/a",0,N135*HLOOKUP(Dane!W135,'Założenia - koszty'!$D$12:$J$13,2,TRUE))</f>
        <v>910758.00000000012</v>
      </c>
      <c r="Z135" s="100">
        <f>IF(O135="n/a",0,O135*HLOOKUP(Dane!W135,'Założenia - koszty'!$D$12:$J$13,2,FALSE))</f>
        <v>0</v>
      </c>
      <c r="AA135" s="100">
        <f>IF(Dane!O135&gt;0,Dane!O135*HLOOKUP(Dane!W135,'Założenia - koszty'!$B$12:$F$13,2,FALSE)*'Założenia - koszty'!$D$17*1000*'Założenia - koszty'!$D$4,0)</f>
        <v>0</v>
      </c>
      <c r="AB135" s="100">
        <f>IF(Dane!P135&gt;0,Dane!P135*HLOOKUP(Dane!W135,'Założenia - koszty'!$B$12:$F$13,2,FALSE)*'Założenia - koszty'!$D$17*1000*'Założenia - koszty'!$D$5,0)</f>
        <v>0</v>
      </c>
      <c r="AC135" s="101">
        <f t="shared" si="27"/>
        <v>0</v>
      </c>
      <c r="AD135" s="101">
        <f t="shared" si="28"/>
        <v>1722508</v>
      </c>
      <c r="AE135" s="100">
        <f>IF(J135="",0,J135*'Założenia - koszty'!$C$22)+E135*1000/'Założenia - koszty'!$D$53*'Założenia - koszty'!$D$52*2</f>
        <v>952</v>
      </c>
      <c r="AF135" s="99">
        <f t="shared" si="30"/>
        <v>1723460</v>
      </c>
      <c r="AG135" s="99">
        <f t="shared" si="31"/>
        <v>344692</v>
      </c>
      <c r="AH135" s="99">
        <f t="shared" si="32"/>
        <v>2068152</v>
      </c>
      <c r="AI135" s="99"/>
      <c r="AJ135" s="99">
        <f t="shared" si="26"/>
        <v>2068152</v>
      </c>
      <c r="AK135" s="153"/>
      <c r="AL135" s="3" t="b">
        <f t="shared" si="29"/>
        <v>1</v>
      </c>
    </row>
    <row r="136" spans="2:38" ht="102" x14ac:dyDescent="0.25">
      <c r="B136" s="120" t="str">
        <f>Dane!B136</f>
        <v>07/02/07</v>
      </c>
      <c r="C136" s="120" t="str">
        <f>Dane!C136</f>
        <v>sztumski</v>
      </c>
      <c r="D136" s="120" t="str">
        <f>Dane!D136</f>
        <v>Dzierzgoń</v>
      </c>
      <c r="E136" s="121">
        <f>Dane!H136</f>
        <v>0.1</v>
      </c>
      <c r="F136" s="111"/>
      <c r="G136" s="111"/>
      <c r="H136" s="111"/>
      <c r="I136" s="111"/>
      <c r="J136" s="111"/>
      <c r="K136" s="31" t="str">
        <f>IF(Dane!T136="","",Dane!T136)</f>
        <v>Przejazd rowerowy na ul. Traugutta, przebudowa parkingu w pobliżu sklepu - na podstawie wizji lokalnej z dn 26.09.2019 r.</v>
      </c>
      <c r="L136" s="21" t="str">
        <f>IF(Dane!L136&gt;0,IF(Dane!X136="b/d",'Założenia - koszty'!$D$5,Dane!X136),"n/a")</f>
        <v>n/a</v>
      </c>
      <c r="M136" s="23" t="str">
        <f>IF(Dane!K136&gt;0,IF(Dane!X136="b/d",'Założenia - koszty'!$D$4,Dane!X136),"n/a")</f>
        <v>n/a</v>
      </c>
      <c r="N136" s="23" t="str">
        <f>IFERROR(IF(Dane!L136&gt;0,Koszty!L136*Dane!L136*1000,"n/a"),"n/a")</f>
        <v>n/a</v>
      </c>
      <c r="O136" s="23" t="str">
        <f>IFERROR(IF(Dane!K136&gt;0,Koszty!M136*Dane!K136*1000,"n/a"),"n/a")</f>
        <v>n/a</v>
      </c>
      <c r="P136" s="100">
        <f>IF(F136="",0,HLOOKUP(B136,'Założenia - koszty'!$C$33:$K$43,11,FALSE))</f>
        <v>0</v>
      </c>
      <c r="Q136" s="100">
        <f>IF(G136="",0,IF(H136="",G136*'Założenia - koszty'!$I$30,G136*HLOOKUP(H136,'Założenia - koszty'!$B$20:$J$30,11,FALSE)))</f>
        <v>0</v>
      </c>
      <c r="R136" s="101">
        <f>IF(I136="",0,I136*'Założenia - koszty'!$D$69)</f>
        <v>0</v>
      </c>
      <c r="S136" s="100">
        <f>Dane!N136*'Założenia - koszty'!$D$48</f>
        <v>3000</v>
      </c>
      <c r="T136" s="100">
        <f>IF(Dane!M136&gt;0,Dane!Y136*Dane!M136*1000*HLOOKUP(Dane!W136,'Założenia - koszty'!$B$12:$H$14,2,FALSE),0)*'Założenia - koszty'!$D$17</f>
        <v>0</v>
      </c>
      <c r="U136" s="100">
        <f>Dane!K136*'Założenia - koszty'!$D$9+Dane!L136*'Założenia - koszty'!$E$9</f>
        <v>0</v>
      </c>
      <c r="V136" s="100">
        <f>IF(Dane!G136=1,Dane!K136*'Założenia - koszty'!$D$14,0)</f>
        <v>0</v>
      </c>
      <c r="W136" s="100">
        <f>IF(Dane!G136=1,Dane!L136*'Założenia - koszty'!$D$14,0)</f>
        <v>0</v>
      </c>
      <c r="X136" s="100">
        <f>'Założenia - koszty'!D47</f>
        <v>5000</v>
      </c>
      <c r="Y136" s="100">
        <f>IF(N136="n/a",0,N136*HLOOKUP(Dane!W136,'Założenia - koszty'!$D$12:$J$13,2,TRUE))</f>
        <v>0</v>
      </c>
      <c r="Z136" s="100">
        <f>IF(O136="n/a",0,O136*HLOOKUP(Dane!W136,'Założenia - koszty'!$D$12:$J$13,2,FALSE))</f>
        <v>0</v>
      </c>
      <c r="AA136" s="100">
        <f>IF(Dane!O136&gt;0,Dane!O136*HLOOKUP(Dane!W136,'Założenia - koszty'!$B$12:$F$13,2,FALSE)*'Założenia - koszty'!$D$17*1000*'Założenia - koszty'!$D$4,0)</f>
        <v>0</v>
      </c>
      <c r="AB136" s="100">
        <f>IF(Dane!P136&gt;0,Dane!P136*HLOOKUP(Dane!W136,'Założenia - koszty'!$B$12:$F$13,2,FALSE)*'Założenia - koszty'!$D$17*1000*'Założenia - koszty'!$D$5,0)</f>
        <v>0</v>
      </c>
      <c r="AC136" s="101">
        <f t="shared" si="27"/>
        <v>0</v>
      </c>
      <c r="AD136" s="101">
        <f t="shared" si="28"/>
        <v>8000</v>
      </c>
      <c r="AE136" s="100">
        <f>IF(J136="",0,J136*'Założenia - koszty'!$C$22)+E136*1000/'Założenia - koszty'!$D$53*'Założenia - koszty'!$D$52*2</f>
        <v>56</v>
      </c>
      <c r="AF136" s="99">
        <f t="shared" si="30"/>
        <v>8056</v>
      </c>
      <c r="AG136" s="99">
        <f t="shared" si="31"/>
        <v>1611.2</v>
      </c>
      <c r="AH136" s="99">
        <f t="shared" si="32"/>
        <v>9667.2000000000007</v>
      </c>
      <c r="AI136" s="99"/>
      <c r="AJ136" s="99">
        <f t="shared" si="26"/>
        <v>9667.2000000000007</v>
      </c>
      <c r="AK136" s="153"/>
      <c r="AL136" s="3" t="b">
        <f t="shared" si="29"/>
        <v>1</v>
      </c>
    </row>
    <row r="137" spans="2:38" ht="51" x14ac:dyDescent="0.25">
      <c r="B137" s="120" t="str">
        <f>Dane!B137</f>
        <v>07/02/08</v>
      </c>
      <c r="C137" s="120" t="str">
        <f>Dane!C137</f>
        <v>sztumski</v>
      </c>
      <c r="D137" s="120" t="str">
        <f>Dane!D137</f>
        <v>Dzierzgoń</v>
      </c>
      <c r="E137" s="121">
        <f>Dane!H137</f>
        <v>0.1</v>
      </c>
      <c r="F137" s="111"/>
      <c r="G137" s="111"/>
      <c r="H137" s="111"/>
      <c r="I137" s="111"/>
      <c r="J137" s="111"/>
      <c r="K137" s="31" t="str">
        <f>IF(Dane!T137="","",Dane!T137)</f>
        <v>2 Przejazdy rowerowe - ul. Traugutta i Wojska Polskiego</v>
      </c>
      <c r="L137" s="21">
        <f>IF(Dane!L137&gt;0,IF(Dane!X137="b/d",'Założenia - koszty'!$D$5,Dane!X137),"n/a")</f>
        <v>3</v>
      </c>
      <c r="M137" s="23" t="str">
        <f>IF(Dane!K137&gt;0,IF(Dane!X137="b/d",'Założenia - koszty'!$D$4,Dane!X137),"n/a")</f>
        <v>n/a</v>
      </c>
      <c r="N137" s="23">
        <f>IFERROR(IF(Dane!L137&gt;0,Koszty!L137*Dane!L137*1000,"n/a"),"n/a")</f>
        <v>300.00000000000006</v>
      </c>
      <c r="O137" s="23" t="str">
        <f>IFERROR(IF(Dane!K137&gt;0,Koszty!M137*Dane!K137*1000,"n/a"),"n/a")</f>
        <v>n/a</v>
      </c>
      <c r="P137" s="100">
        <f>IF(F137="",0,HLOOKUP(B137,'Założenia - koszty'!$C$33:$K$43,11,FALSE))</f>
        <v>0</v>
      </c>
      <c r="Q137" s="100">
        <f>IF(G137="",0,IF(H137="",G137*'Założenia - koszty'!$I$30,G137*HLOOKUP(H137,'Założenia - koszty'!$B$20:$J$30,11,FALSE)))</f>
        <v>0</v>
      </c>
      <c r="R137" s="101">
        <f>IF(I137="",0,I137*'Założenia - koszty'!$D$69)</f>
        <v>0</v>
      </c>
      <c r="S137" s="100">
        <f>Dane!N137*'Założenia - koszty'!$D$48</f>
        <v>0</v>
      </c>
      <c r="T137" s="100">
        <f>IF(Dane!M137&gt;0,Dane!Y137*Dane!M137*1000*HLOOKUP(Dane!W137,'Założenia - koszty'!$B$12:$H$14,2,FALSE),0)*'Założenia - koszty'!$D$17</f>
        <v>0</v>
      </c>
      <c r="U137" s="100">
        <f>Dane!K137*'Założenia - koszty'!$D$9+Dane!L137*'Założenia - koszty'!$E$9</f>
        <v>44250</v>
      </c>
      <c r="V137" s="100">
        <f>IF(Dane!G137=1,Dane!K137*'Założenia - koszty'!$D$14,0)</f>
        <v>0</v>
      </c>
      <c r="W137" s="100">
        <f>IF(Dane!G137=1,Dane!L137*'Założenia - koszty'!$D$14,0)</f>
        <v>3500</v>
      </c>
      <c r="X137" s="100">
        <f>2*'Założenia - koszty'!D47</f>
        <v>10000</v>
      </c>
      <c r="Y137" s="100">
        <f>IF(N137="n/a",0,N137*HLOOKUP(Dane!W137,'Założenia - koszty'!$D$12:$J$13,2,TRUE))</f>
        <v>53574.000000000015</v>
      </c>
      <c r="Z137" s="100">
        <f>IF(O137="n/a",0,O137*HLOOKUP(Dane!W137,'Założenia - koszty'!$D$12:$J$13,2,FALSE))</f>
        <v>0</v>
      </c>
      <c r="AA137" s="100">
        <f>IF(Dane!O137&gt;0,Dane!O137*HLOOKUP(Dane!W137,'Założenia - koszty'!$B$12:$F$13,2,FALSE)*'Założenia - koszty'!$D$17*1000*'Założenia - koszty'!$D$4,0)</f>
        <v>0</v>
      </c>
      <c r="AB137" s="100">
        <f>IF(Dane!P137&gt;0,Dane!P137*HLOOKUP(Dane!W137,'Założenia - koszty'!$B$12:$F$13,2,FALSE)*'Założenia - koszty'!$D$17*1000*'Założenia - koszty'!$D$5,0)</f>
        <v>0</v>
      </c>
      <c r="AC137" s="101">
        <f t="shared" si="27"/>
        <v>0</v>
      </c>
      <c r="AD137" s="101">
        <f t="shared" si="28"/>
        <v>111324.00000000001</v>
      </c>
      <c r="AE137" s="100">
        <f>IF(J137="",0,J137*'Założenia - koszty'!$C$22)+E137*1000/'Założenia - koszty'!$D$53*'Założenia - koszty'!$D$52*2</f>
        <v>56</v>
      </c>
      <c r="AF137" s="99">
        <f t="shared" si="30"/>
        <v>111380.00000000001</v>
      </c>
      <c r="AG137" s="99">
        <f t="shared" si="31"/>
        <v>22276.000000000004</v>
      </c>
      <c r="AH137" s="99">
        <f t="shared" si="32"/>
        <v>133656.00000000003</v>
      </c>
      <c r="AI137" s="99"/>
      <c r="AJ137" s="99">
        <f t="shared" si="26"/>
        <v>133656.00000000003</v>
      </c>
      <c r="AK137" s="153"/>
      <c r="AL137" s="3" t="b">
        <f t="shared" si="29"/>
        <v>1</v>
      </c>
    </row>
    <row r="138" spans="2:38" x14ac:dyDescent="0.25">
      <c r="B138" s="120" t="str">
        <f>Dane!B138</f>
        <v>07/02/09</v>
      </c>
      <c r="C138" s="120" t="str">
        <f>Dane!C138</f>
        <v>sztumski</v>
      </c>
      <c r="D138" s="120" t="str">
        <f>Dane!D138</f>
        <v>Dzierzgoń</v>
      </c>
      <c r="E138" s="121">
        <f>Dane!H138</f>
        <v>13.7</v>
      </c>
      <c r="F138" s="111"/>
      <c r="G138" s="111"/>
      <c r="H138" s="111"/>
      <c r="I138" s="111"/>
      <c r="J138" s="111"/>
      <c r="K138" s="31" t="str">
        <f>IF(Dane!T138="","",Dane!T138)</f>
        <v/>
      </c>
      <c r="L138" s="21" t="str">
        <f>IF(Dane!L138&gt;0,IF(Dane!X138="b/d",'Założenia - koszty'!$D$5,Dane!X138),"n/a")</f>
        <v>n/a</v>
      </c>
      <c r="M138" s="23" t="str">
        <f>IF(Dane!K138&gt;0,IF(Dane!X138="b/d",'Założenia - koszty'!$D$4,Dane!X138),"n/a")</f>
        <v>n/a</v>
      </c>
      <c r="N138" s="23" t="str">
        <f>IFERROR(IF(Dane!L138&gt;0,Koszty!L138*Dane!L138*1000,"n/a"),"n/a")</f>
        <v>n/a</v>
      </c>
      <c r="O138" s="23" t="str">
        <f>IFERROR(IF(Dane!K138&gt;0,Koszty!M138*Dane!K138*1000,"n/a"),"n/a")</f>
        <v>n/a</v>
      </c>
      <c r="P138" s="100">
        <f>IF(F138="",0,HLOOKUP(B138,'Założenia - koszty'!$C$33:$K$43,11,FALSE))</f>
        <v>0</v>
      </c>
      <c r="Q138" s="100">
        <f>IF(G138="",0,IF(H138="",G138*'Założenia - koszty'!$I$30,G138*HLOOKUP(H138,'Założenia - koszty'!$B$20:$J$30,11,FALSE)))</f>
        <v>0</v>
      </c>
      <c r="R138" s="101">
        <f>IF(I138="",0,I138*'Założenia - koszty'!$D$69)</f>
        <v>0</v>
      </c>
      <c r="S138" s="100">
        <f>Dane!N138*'Założenia - koszty'!$D$48</f>
        <v>0</v>
      </c>
      <c r="T138" s="100">
        <f>IF(Dane!M138&gt;0,Dane!Y138*Dane!M138*1000*HLOOKUP(Dane!W138,'Założenia - koszty'!$B$12:$H$14,2,FALSE),0)*'Założenia - koszty'!$D$17</f>
        <v>0</v>
      </c>
      <c r="U138" s="100">
        <f>Dane!K138*'Założenia - koszty'!$D$9+Dane!L138*'Założenia - koszty'!$E$9</f>
        <v>0</v>
      </c>
      <c r="V138" s="100">
        <f>IF(Dane!G138=1,Dane!K138*'Założenia - koszty'!$D$14,0)</f>
        <v>0</v>
      </c>
      <c r="W138" s="100">
        <f>IF(Dane!G138=1,Dane!L138*'Założenia - koszty'!$D$14,0)</f>
        <v>0</v>
      </c>
      <c r="X138" s="100"/>
      <c r="Y138" s="100">
        <f>IF(N138="n/a",0,N138*HLOOKUP(Dane!W138,'Założenia - koszty'!$D$12:$J$13,2,TRUE))</f>
        <v>0</v>
      </c>
      <c r="Z138" s="100">
        <f>IF(O138="n/a",0,O138*HLOOKUP(Dane!W138,'Założenia - koszty'!$D$12:$J$13,2,FALSE))</f>
        <v>0</v>
      </c>
      <c r="AA138" s="100">
        <f>IF(Dane!O138&gt;0,Dane!O138*HLOOKUP(Dane!W138,'Założenia - koszty'!$B$12:$F$13,2,FALSE)*'Założenia - koszty'!$D$17*1000*'Założenia - koszty'!$D$4,0)</f>
        <v>0</v>
      </c>
      <c r="AB138" s="100">
        <f>IF(Dane!P138&gt;0,Dane!P138*HLOOKUP(Dane!W138,'Założenia - koszty'!$B$12:$F$13,2,FALSE)*'Założenia - koszty'!$D$17*1000*'Założenia - koszty'!$D$5,0)</f>
        <v>0</v>
      </c>
      <c r="AC138" s="101">
        <f t="shared" si="27"/>
        <v>0</v>
      </c>
      <c r="AD138" s="101">
        <f t="shared" si="28"/>
        <v>0</v>
      </c>
      <c r="AE138" s="100">
        <f>IF(J138="",0,J138*'Założenia - koszty'!$C$22)+E138*1000/'Założenia - koszty'!$D$53*'Założenia - koszty'!$D$52*2</f>
        <v>7672</v>
      </c>
      <c r="AF138" s="99">
        <f t="shared" si="30"/>
        <v>7672</v>
      </c>
      <c r="AG138" s="99">
        <f t="shared" si="31"/>
        <v>1534.4</v>
      </c>
      <c r="AH138" s="99">
        <f t="shared" si="32"/>
        <v>9206.4</v>
      </c>
      <c r="AI138" s="99"/>
      <c r="AJ138" s="99">
        <f t="shared" si="26"/>
        <v>9206.4</v>
      </c>
      <c r="AK138" s="153"/>
      <c r="AL138" s="3" t="b">
        <f t="shared" si="29"/>
        <v>1</v>
      </c>
    </row>
    <row r="139" spans="2:38" ht="18.75" customHeight="1" x14ac:dyDescent="0.25">
      <c r="B139" s="120" t="str">
        <f>Dane!B139</f>
        <v>07/02/10</v>
      </c>
      <c r="C139" s="120" t="str">
        <f>Dane!C139</f>
        <v>sztumski</v>
      </c>
      <c r="D139" s="120" t="str">
        <f>Dane!D139</f>
        <v>Dzierzgoń</v>
      </c>
      <c r="E139" s="121">
        <f>Dane!H139</f>
        <v>2.6</v>
      </c>
      <c r="F139" s="111"/>
      <c r="G139" s="111">
        <v>1</v>
      </c>
      <c r="H139" s="111"/>
      <c r="I139" s="111"/>
      <c r="J139" s="111"/>
      <c r="K139" s="31" t="str">
        <f>IF(Dane!T139="","",Dane!T139)</f>
        <v/>
      </c>
      <c r="L139" s="21" t="str">
        <f>IF(Dane!L139&gt;0,IF(Dane!X139="b/d",'Założenia - koszty'!$D$5,Dane!X139),"n/a")</f>
        <v>n/a</v>
      </c>
      <c r="M139" s="23">
        <f>IF(Dane!K139&gt;0,IF(Dane!X139="b/d",'Założenia - koszty'!$D$4,Dane!X139),"n/a")</f>
        <v>2.5</v>
      </c>
      <c r="N139" s="23" t="str">
        <f>IFERROR(IF(Dane!L139&gt;0,Koszty!L139*Dane!L139*1000,"n/a"),"n/a")</f>
        <v>n/a</v>
      </c>
      <c r="O139" s="23">
        <f>IFERROR(IF(Dane!K139&gt;0,Koszty!M139*Dane!K139*1000,"n/a"),"n/a")</f>
        <v>6500</v>
      </c>
      <c r="P139" s="100">
        <f>IF(F139="",0,HLOOKUP(B139,'Założenia - koszty'!$C$33:$K$43,11,FALSE))</f>
        <v>0</v>
      </c>
      <c r="Q139" s="100">
        <f>IF(G139="",0,IF(H139="",G139*'Założenia - koszty'!$I$30,G139*HLOOKUP(H139,'Założenia - koszty'!$B$20:$J$30,11,FALSE)))</f>
        <v>81940</v>
      </c>
      <c r="R139" s="101">
        <f>IF(I139="",0,I139*'Założenia - koszty'!$D$69)</f>
        <v>0</v>
      </c>
      <c r="S139" s="100">
        <f>Dane!N139*'Założenia - koszty'!$D$48</f>
        <v>0</v>
      </c>
      <c r="T139" s="100">
        <f>IF(Dane!M139&gt;0,Dane!Y139*Dane!M139*1000*HLOOKUP(Dane!W139,'Założenia - koszty'!$B$12:$H$14,2,FALSE),0)*'Założenia - koszty'!$D$17</f>
        <v>0</v>
      </c>
      <c r="U139" s="100">
        <f>Dane!K139*'Założenia - koszty'!$D$9+Dane!L139*'Założenia - koszty'!$E$9</f>
        <v>958750</v>
      </c>
      <c r="V139" s="100">
        <f>IF(Dane!G139=1,Dane!K139*'Założenia - koszty'!$D$14,0)</f>
        <v>0</v>
      </c>
      <c r="W139" s="100">
        <f>IF(Dane!G139=1,Dane!L139*'Założenia - koszty'!$D$14,0)</f>
        <v>0</v>
      </c>
      <c r="X139" s="100"/>
      <c r="Y139" s="100">
        <f>IF(N139="n/a",0,N139*HLOOKUP(Dane!W139,'Założenia - koszty'!$D$12:$J$13,2,TRUE))</f>
        <v>0</v>
      </c>
      <c r="Z139" s="100">
        <f>IF(O139="n/a",0,O139*HLOOKUP(Dane!W139,'Założenia - koszty'!$D$12:$J$13,2,FALSE))</f>
        <v>1160770</v>
      </c>
      <c r="AA139" s="100">
        <f>IF(Dane!O139&gt;0,Dane!O139*HLOOKUP(Dane!W139,'Założenia - koszty'!$B$12:$F$13,2,FALSE)*'Założenia - koszty'!$D$17*1000*'Założenia - koszty'!$D$4,0)</f>
        <v>0</v>
      </c>
      <c r="AB139" s="100">
        <f>IF(Dane!P139&gt;0,Dane!P139*HLOOKUP(Dane!W139,'Założenia - koszty'!$B$12:$F$13,2,FALSE)*'Założenia - koszty'!$D$17*1000*'Założenia - koszty'!$D$5,0)</f>
        <v>0</v>
      </c>
      <c r="AC139" s="101">
        <f t="shared" si="27"/>
        <v>81940</v>
      </c>
      <c r="AD139" s="101">
        <f t="shared" si="28"/>
        <v>2119520</v>
      </c>
      <c r="AE139" s="100">
        <f>IF(J139="",0,J139*'Założenia - koszty'!$C$22)+E139*1000/'Założenia - koszty'!$D$53*'Założenia - koszty'!$D$52*2</f>
        <v>1456</v>
      </c>
      <c r="AF139" s="99">
        <f t="shared" si="30"/>
        <v>2202916</v>
      </c>
      <c r="AG139" s="99">
        <f t="shared" si="31"/>
        <v>440583.2</v>
      </c>
      <c r="AH139" s="99">
        <f t="shared" si="32"/>
        <v>2643499.2000000002</v>
      </c>
      <c r="AI139" s="99"/>
      <c r="AJ139" s="99">
        <f t="shared" si="26"/>
        <v>2643499.2000000002</v>
      </c>
      <c r="AK139" s="153"/>
      <c r="AL139" s="3" t="b">
        <f t="shared" si="29"/>
        <v>1</v>
      </c>
    </row>
    <row r="140" spans="2:38" ht="25.5" customHeight="1" x14ac:dyDescent="0.25">
      <c r="B140" s="122"/>
      <c r="C140" s="123"/>
      <c r="D140" s="123"/>
      <c r="E140" s="123"/>
      <c r="F140" s="123"/>
      <c r="G140" s="123"/>
      <c r="H140" s="123"/>
      <c r="I140" s="123"/>
      <c r="J140" s="123"/>
      <c r="K140" s="123"/>
      <c r="O140" s="1"/>
      <c r="P140" s="102"/>
      <c r="Q140" s="102"/>
      <c r="R140" s="102"/>
      <c r="S140" s="102"/>
      <c r="T140" s="102"/>
      <c r="U140" s="102"/>
      <c r="V140" s="102"/>
      <c r="W140" s="102"/>
      <c r="X140" s="102"/>
      <c r="Y140" s="102"/>
      <c r="Z140" s="102"/>
      <c r="AA140" s="102"/>
      <c r="AB140" s="102"/>
      <c r="AC140" s="102"/>
      <c r="AD140" s="102"/>
      <c r="AE140" s="102"/>
      <c r="AF140" s="102"/>
      <c r="AG140" s="102"/>
      <c r="AH140" s="102"/>
      <c r="AI140" s="103"/>
      <c r="AJ140" s="103"/>
      <c r="AK140" s="61"/>
    </row>
    <row r="141" spans="2:38" ht="25.5" customHeight="1" x14ac:dyDescent="0.25">
      <c r="B141" s="124"/>
      <c r="C141" s="124"/>
      <c r="D141" s="124"/>
      <c r="E141" s="123"/>
      <c r="F141" s="123"/>
      <c r="G141" s="123"/>
      <c r="H141" s="123"/>
      <c r="I141" s="123"/>
      <c r="J141" s="123"/>
      <c r="K141" s="123"/>
      <c r="L141" s="36"/>
      <c r="M141" s="37"/>
      <c r="N141" s="37"/>
      <c r="O141" s="38"/>
      <c r="P141" s="104"/>
      <c r="Q141" s="104"/>
      <c r="R141" s="104"/>
      <c r="S141" s="104"/>
      <c r="T141" s="104"/>
      <c r="U141" s="104"/>
      <c r="V141" s="104"/>
      <c r="W141" s="104"/>
      <c r="X141" s="104"/>
      <c r="Y141" s="104"/>
      <c r="Z141" s="104"/>
      <c r="AA141" s="104"/>
      <c r="AB141" s="104"/>
      <c r="AC141" s="104"/>
      <c r="AD141" s="104"/>
      <c r="AE141" s="104"/>
      <c r="AF141" s="105"/>
      <c r="AG141" s="105"/>
      <c r="AH141" s="105"/>
      <c r="AI141" s="104"/>
      <c r="AJ141" s="104"/>
      <c r="AK141" s="61"/>
    </row>
    <row r="142" spans="2:38" ht="25.5" customHeight="1" x14ac:dyDescent="0.25">
      <c r="B142" s="125" t="str">
        <f>Dane!B142</f>
        <v>01/03/07W</v>
      </c>
      <c r="C142" s="120" t="str">
        <f>Dane!C142</f>
        <v>bytowski</v>
      </c>
      <c r="D142" s="120" t="str">
        <f>Dane!D142</f>
        <v>Bytów</v>
      </c>
      <c r="E142" s="121">
        <f>Dane!H142</f>
        <v>3.4</v>
      </c>
      <c r="F142" s="111"/>
      <c r="G142" s="111"/>
      <c r="H142" s="111"/>
      <c r="I142" s="111"/>
      <c r="J142" s="111"/>
      <c r="K142" s="31" t="str">
        <f>IF(Dane!T142="","",Dane!T142)</f>
        <v/>
      </c>
      <c r="L142" s="21" t="str">
        <f>IF(Dane!L142&gt;0,IF(Dane!X142="b/d",'Założenia - koszty'!$D$5,Dane!X142),"n/a")</f>
        <v>n/a</v>
      </c>
      <c r="M142" s="23" t="str">
        <f>IF(Dane!K142&gt;0,IF(Dane!X142="b/d",'Założenia - koszty'!$D$4,Dane!X142),"n/a")</f>
        <v>n/a</v>
      </c>
      <c r="N142" s="23" t="str">
        <f>IFERROR(IF(Dane!L142&gt;0,Koszty!L142*Dane!L142*1000,"n/a"),"n/a")</f>
        <v>n/a</v>
      </c>
      <c r="O142" s="23" t="str">
        <f>IFERROR(IF(Dane!K142&gt;0,Koszty!M142*Dane!K142*1000,"n/a"),"n/a")</f>
        <v>n/a</v>
      </c>
      <c r="P142" s="100">
        <f>IF(F142="",0,HLOOKUP(B142,'Założenia - koszty'!$C$33:$K$43,10,FALSE))</f>
        <v>0</v>
      </c>
      <c r="Q142" s="100">
        <f>IF(G142="",0,IF(H142="",G142*'Założenia - koszty'!$I$30,G142*HLOOKUP(H142,'Założenia - koszty'!$B$20:$J$30,11,FALSE)))</f>
        <v>0</v>
      </c>
      <c r="R142" s="101">
        <f>IF(I142="",0,I142*'Założenia - koszty'!$D$69)</f>
        <v>0</v>
      </c>
      <c r="S142" s="100">
        <f>Dane!N142*'Założenia - koszty'!$D$48</f>
        <v>0</v>
      </c>
      <c r="T142" s="100">
        <f>IF(Dane!M142&gt;0,Dane!Y142*Dane!M142*1000*HLOOKUP(Dane!W142,'Założenia - koszty'!$B$12:$H$14,2,FALSE),0)*'Założenia - koszty'!$D$17</f>
        <v>0</v>
      </c>
      <c r="U142" s="100">
        <f>Dane!K142*'Założenia - koszty'!$D$9+Dane!L142*'Założenia - koszty'!$E$9</f>
        <v>0</v>
      </c>
      <c r="V142" s="100">
        <f>IF(Dane!G142=1,Dane!K142*'Założenia - koszty'!$D$14,0)</f>
        <v>0</v>
      </c>
      <c r="W142" s="100">
        <f>IF(Dane!G142=1,Dane!L142*'Założenia - koszty'!$D$14,0)</f>
        <v>0</v>
      </c>
      <c r="X142" s="100"/>
      <c r="Y142" s="100">
        <f>IF(N142="n/a",0,N142*HLOOKUP(Dane!W142,'Założenia - koszty'!$D$12:$J$13,2,TRUE))</f>
        <v>0</v>
      </c>
      <c r="Z142" s="100">
        <f>IF(O142="n/a",0,O142*HLOOKUP(Dane!W142,'Założenia - koszty'!$D$12:$J$13,2,FALSE))</f>
        <v>0</v>
      </c>
      <c r="AA142" s="100">
        <f>IF(Dane!O142&gt;0,Dane!O142*HLOOKUP(Dane!W142,'Założenia - koszty'!$B$12:$F$13,2,FALSE)*'Założenia - koszty'!$D$17*1000*'Założenia - koszty'!$D$4,0)</f>
        <v>0</v>
      </c>
      <c r="AB142" s="100">
        <f>IF(Dane!P142&gt;0,Dane!P142*HLOOKUP(Dane!W142,'Założenia - koszty'!$B$12:$F$13,2,FALSE)*'Założenia - koszty'!$D$17*1000*'Założenia - koszty'!$D$5,0)</f>
        <v>0</v>
      </c>
      <c r="AC142" s="101">
        <f>IF(J142="",0,J142*'Założenia - koszty'!$C$22)+P142+Q142+R142</f>
        <v>0</v>
      </c>
      <c r="AD142" s="101">
        <f t="shared" ref="AD142:AD162" si="33">X142+V142+W142+U142+Y142+Z142+AA142+AB142+T142+S142</f>
        <v>0</v>
      </c>
      <c r="AE142" s="100">
        <f>E142*1000/'Założenia - koszty'!$D$53*'Założenia - koszty'!$D$52</f>
        <v>952</v>
      </c>
      <c r="AF142" s="99">
        <f t="shared" ref="AF142" si="34">SUM(AC142:AE142)</f>
        <v>952</v>
      </c>
      <c r="AG142" s="99">
        <f t="shared" ref="AG142" si="35">AF142*0.2</f>
        <v>190.4</v>
      </c>
      <c r="AH142" s="99">
        <f t="shared" ref="AH142" si="36">AF142+AG142</f>
        <v>1142.4000000000001</v>
      </c>
      <c r="AI142" s="99"/>
      <c r="AJ142" s="99"/>
      <c r="AK142" s="98"/>
    </row>
    <row r="143" spans="2:38" ht="25.5" customHeight="1" x14ac:dyDescent="0.25">
      <c r="B143" s="120" t="str">
        <f>Dane!B143</f>
        <v>02/02/13Ł</v>
      </c>
      <c r="C143" s="120" t="str">
        <f>Dane!C143</f>
        <v>kościerski</v>
      </c>
      <c r="D143" s="120" t="str">
        <f>Dane!D143</f>
        <v>Kościerzyna (g)</v>
      </c>
      <c r="E143" s="121">
        <f>Dane!H143</f>
        <v>4.7</v>
      </c>
      <c r="F143" s="111">
        <v>1</v>
      </c>
      <c r="G143" s="111"/>
      <c r="H143" s="111"/>
      <c r="I143" s="111"/>
      <c r="J143" s="111"/>
      <c r="K143" s="31" t="str">
        <f>IF(Dane!T143="","",Dane!T143)</f>
        <v/>
      </c>
      <c r="L143" s="21" t="str">
        <f>IF(Dane!L143&gt;0,IF(Dane!X143="b/d",'Założenia - koszty'!$D$5,Dane!X143),"n/a")</f>
        <v>n/a</v>
      </c>
      <c r="M143" s="23">
        <f>IF(Dane!K143&gt;0,IF(Dane!X143="b/d",'Założenia - koszty'!$D$4,Dane!X143),"n/a")</f>
        <v>2.5</v>
      </c>
      <c r="N143" s="23" t="str">
        <f>IFERROR(IF(Dane!L143&gt;0,Koszty!L143*Dane!L143*1000,"n/a"),"n/a")</f>
        <v>n/a</v>
      </c>
      <c r="O143" s="23">
        <f>IFERROR(IF(Dane!K143&gt;0,Koszty!M143*Dane!K143*1000,"n/a"),"n/a")</f>
        <v>11750</v>
      </c>
      <c r="P143" s="100">
        <f>IF(F143="",0,HLOOKUP(B143,'Założenia - koszty'!$C$33:$K$43,10,FALSE))</f>
        <v>0</v>
      </c>
      <c r="Q143" s="100">
        <f>IF(G143="",0,IF(H143="",G143*'Założenia - koszty'!$I$30,G143*HLOOKUP(H143,'Założenia - koszty'!$B$20:$J$30,11,FALSE)))</f>
        <v>0</v>
      </c>
      <c r="R143" s="101">
        <f>IF(I143="",0,I143*'Założenia - koszty'!$D$69)</f>
        <v>0</v>
      </c>
      <c r="S143" s="100">
        <f>Dane!N143*'Założenia - koszty'!$D$48</f>
        <v>0</v>
      </c>
      <c r="T143" s="100">
        <f>IF(Dane!M143&gt;0,Dane!Y143*Dane!M143*1000*HLOOKUP(Dane!W143,'Założenia - koszty'!$B$12:$H$14,2,FALSE),0)*'Założenia - koszty'!$D$17</f>
        <v>0</v>
      </c>
      <c r="U143" s="100">
        <f>Dane!K143*'Założenia - koszty'!$D$9+Dane!L143*'Założenia - koszty'!$E$9</f>
        <v>1733125</v>
      </c>
      <c r="V143" s="100">
        <f>IF(Dane!G143=1,Dane!K143*'Założenia - koszty'!$D$14,0)</f>
        <v>0</v>
      </c>
      <c r="W143" s="100">
        <f>IF(Dane!G143=1,Dane!L143*'Założenia - koszty'!$D$14,0)</f>
        <v>0</v>
      </c>
      <c r="X143" s="100"/>
      <c r="Y143" s="100">
        <f>IF(N143="n/a",0,N143*HLOOKUP(Dane!W143,'Założenia - koszty'!$D$12:$J$13,2,TRUE))</f>
        <v>0</v>
      </c>
      <c r="Z143" s="100">
        <f>IF(O143="n/a",0,O143*HLOOKUP(Dane!W143,'Założenia - koszty'!$D$12:$J$13,2,FALSE))</f>
        <v>2098315</v>
      </c>
      <c r="AA143" s="100">
        <f>IF(Dane!O143&gt;0,Dane!O143*HLOOKUP(Dane!W143,'Założenia - koszty'!$B$12:$F$13,2,FALSE)*'Założenia - koszty'!$D$17*1000*'Założenia - koszty'!$D$4,0)</f>
        <v>0</v>
      </c>
      <c r="AB143" s="100">
        <f>IF(Dane!P143&gt;0,Dane!P143*HLOOKUP(Dane!W143,'Założenia - koszty'!$B$12:$F$13,2,FALSE)*'Założenia - koszty'!$D$17*1000*'Założenia - koszty'!$D$5,0)</f>
        <v>0</v>
      </c>
      <c r="AC143" s="101">
        <f>IF(J143="",0,J143*'Założenia - koszty'!$C$22)+P143+Q143+R143</f>
        <v>0</v>
      </c>
      <c r="AD143" s="101">
        <f t="shared" si="33"/>
        <v>3831440</v>
      </c>
      <c r="AE143" s="100">
        <f>E143*1000/'Założenia - koszty'!$D$53*'Założenia - koszty'!$D$52</f>
        <v>1316</v>
      </c>
      <c r="AF143" s="99">
        <f t="shared" ref="AF143:AF162" si="37">SUM(AC143:AE143)</f>
        <v>3832756</v>
      </c>
      <c r="AG143" s="99">
        <f t="shared" ref="AG143:AG162" si="38">AF143*0.2</f>
        <v>766551.20000000007</v>
      </c>
      <c r="AH143" s="99">
        <f t="shared" ref="AH143:AH162" si="39">AF143+AG143</f>
        <v>4599307.2</v>
      </c>
      <c r="AI143" s="99"/>
      <c r="AJ143" s="99"/>
      <c r="AK143" s="98"/>
    </row>
    <row r="144" spans="2:38" ht="25.5" customHeight="1" x14ac:dyDescent="0.25">
      <c r="B144" s="125" t="str">
        <f>Dane!B144</f>
        <v>02/02/14W</v>
      </c>
      <c r="C144" s="120" t="str">
        <f>Dane!C144</f>
        <v>kościerski</v>
      </c>
      <c r="D144" s="120" t="str">
        <f>Dane!D144</f>
        <v>Kościerzyna (g)</v>
      </c>
      <c r="E144" s="121">
        <f>Dane!H144</f>
        <v>9.8000000000000007</v>
      </c>
      <c r="F144" s="111">
        <v>2</v>
      </c>
      <c r="G144" s="111"/>
      <c r="H144" s="111"/>
      <c r="I144" s="111"/>
      <c r="J144" s="111"/>
      <c r="K144" s="31" t="str">
        <f>IF(Dane!T144="","",Dane!T144)</f>
        <v>2 kładki PR (Wąglikowice i Sycowa Huta)</v>
      </c>
      <c r="L144" s="21" t="str">
        <f>IF(Dane!L144&gt;0,IF(Dane!X144="b/d",'Założenia - koszty'!$D$5,Dane!X144),"n/a")</f>
        <v>n/a</v>
      </c>
      <c r="M144" s="23">
        <f>IF(Dane!K144&gt;0,IF(Dane!X144="b/d",'Założenia - koszty'!$D$4,Dane!X144),"n/a")</f>
        <v>2.5</v>
      </c>
      <c r="N144" s="23" t="str">
        <f>IFERROR(IF(Dane!L144&gt;0,Koszty!L144*Dane!L144*1000,"n/a"),"n/a")</f>
        <v>n/a</v>
      </c>
      <c r="O144" s="23">
        <f>IFERROR(IF(Dane!K144&gt;0,Koszty!M144*Dane!K144*1000,"n/a"),"n/a")</f>
        <v>23250</v>
      </c>
      <c r="P144" s="100">
        <f>IF(F144="",0,HLOOKUP(B144,'Założenia - koszty'!$C$33:$K$43,10,FALSE))</f>
        <v>0</v>
      </c>
      <c r="Q144" s="100">
        <f>IF(G144="",0,IF(H144="",G144*'Założenia - koszty'!$I$30,G144*HLOOKUP(H144,'Założenia - koszty'!$B$20:$J$30,11,FALSE)))</f>
        <v>0</v>
      </c>
      <c r="R144" s="101">
        <f>IF(I144="",0,I144*'Założenia - koszty'!$D$69)</f>
        <v>0</v>
      </c>
      <c r="S144" s="100">
        <f>Dane!N144*'Założenia - koszty'!$D$48</f>
        <v>0</v>
      </c>
      <c r="T144" s="100">
        <f>IF(Dane!M144&gt;0,Dane!Y144*Dane!M144*1000*HLOOKUP(Dane!W144,'Założenia - koszty'!$B$12:$H$14,2,FALSE),0)*'Założenia - koszty'!$D$17</f>
        <v>0</v>
      </c>
      <c r="U144" s="100">
        <f>Dane!K144*'Założenia - koszty'!$D$9+Dane!L144*'Założenia - koszty'!$E$9</f>
        <v>3429375.0000000005</v>
      </c>
      <c r="V144" s="100">
        <f>IF(Dane!G144=1,Dane!K144*'Założenia - koszty'!$D$14,0)</f>
        <v>0</v>
      </c>
      <c r="W144" s="100">
        <f>IF(Dane!G144=1,Dane!L144*'Założenia - koszty'!$D$14,0)</f>
        <v>0</v>
      </c>
      <c r="X144" s="100"/>
      <c r="Y144" s="100">
        <f>IF(N144="n/a",0,N144*HLOOKUP(Dane!W144,'Założenia - koszty'!$D$12:$J$13,2,TRUE))</f>
        <v>0</v>
      </c>
      <c r="Z144" s="100">
        <f>IF(O144="n/a",0,O144*HLOOKUP(Dane!W144,'Założenia - koszty'!$D$12:$J$13,2,FALSE))</f>
        <v>4151985.0000000005</v>
      </c>
      <c r="AA144" s="100">
        <f>IF(Dane!O144&gt;0,Dane!O144*HLOOKUP(Dane!W144,'Założenia - koszty'!$B$12:$F$13,2,FALSE)*'Założenia - koszty'!$D$17*1000*'Założenia - koszty'!$D$4,0)</f>
        <v>0</v>
      </c>
      <c r="AB144" s="100">
        <f>IF(Dane!P144&gt;0,Dane!P144*HLOOKUP(Dane!W144,'Założenia - koszty'!$B$12:$F$13,2,FALSE)*'Założenia - koszty'!$D$17*1000*'Założenia - koszty'!$D$5,0)</f>
        <v>0</v>
      </c>
      <c r="AC144" s="101">
        <f>IF(J144="",0,J144*'Założenia - koszty'!$C$22)+P144+Q144+R144</f>
        <v>0</v>
      </c>
      <c r="AD144" s="101">
        <f t="shared" si="33"/>
        <v>7581360.0000000009</v>
      </c>
      <c r="AE144" s="100">
        <f>E144*1000/'Założenia - koszty'!$D$53*'Założenia - koszty'!$D$52</f>
        <v>2744</v>
      </c>
      <c r="AF144" s="99">
        <f t="shared" si="37"/>
        <v>7584104.0000000009</v>
      </c>
      <c r="AG144" s="99">
        <f t="shared" si="38"/>
        <v>1516820.8000000003</v>
      </c>
      <c r="AH144" s="99">
        <f t="shared" si="39"/>
        <v>9100924.8000000007</v>
      </c>
      <c r="AI144" s="99"/>
      <c r="AJ144" s="99"/>
      <c r="AK144" s="98"/>
    </row>
    <row r="145" spans="2:37" ht="25.5" customHeight="1" x14ac:dyDescent="0.25">
      <c r="B145" s="125" t="str">
        <f>Dane!B145</f>
        <v>02/03/06W</v>
      </c>
      <c r="C145" s="120" t="str">
        <f>Dane!C145</f>
        <v>kościerski</v>
      </c>
      <c r="D145" s="120" t="str">
        <f>Dane!D145</f>
        <v>Kościerzyna (m)</v>
      </c>
      <c r="E145" s="121">
        <f>Dane!H145</f>
        <v>0.3</v>
      </c>
      <c r="F145" s="111"/>
      <c r="G145" s="111"/>
      <c r="H145" s="111"/>
      <c r="I145" s="111"/>
      <c r="J145" s="111"/>
      <c r="K145" s="31" t="str">
        <f>IF(Dane!T145="","",Dane!T145)</f>
        <v/>
      </c>
      <c r="L145" s="21" t="str">
        <f>IF(Dane!L145&gt;0,IF(Dane!X145="b/d",'Założenia - koszty'!$D$5,Dane!X145),"n/a")</f>
        <v>n/a</v>
      </c>
      <c r="M145" s="23" t="str">
        <f>IF(Dane!K145&gt;0,IF(Dane!X145="b/d",'Założenia - koszty'!$D$4,Dane!X145),"n/a")</f>
        <v>n/a</v>
      </c>
      <c r="N145" s="23" t="str">
        <f>IFERROR(IF(Dane!L145&gt;0,Koszty!L145*Dane!L145*1000,"n/a"),"n/a")</f>
        <v>n/a</v>
      </c>
      <c r="O145" s="23" t="str">
        <f>IFERROR(IF(Dane!K145&gt;0,Koszty!M145*Dane!K145*1000,"n/a"),"n/a")</f>
        <v>n/a</v>
      </c>
      <c r="P145" s="100">
        <f>IF(F145="",0,HLOOKUP(B145,'Założenia - koszty'!$C$33:$K$43,10,FALSE))</f>
        <v>0</v>
      </c>
      <c r="Q145" s="100">
        <f>IF(G145="",0,IF(H145="",G145*'Założenia - koszty'!$I$30,G145*HLOOKUP(H145,'Założenia - koszty'!$B$20:$J$30,11,FALSE)))</f>
        <v>0</v>
      </c>
      <c r="R145" s="101">
        <f>IF(I145="",0,I145*'Założenia - koszty'!$D$69)</f>
        <v>0</v>
      </c>
      <c r="S145" s="100">
        <f>Dane!N145*'Założenia - koszty'!$D$48</f>
        <v>0</v>
      </c>
      <c r="T145" s="100">
        <f>IF(Dane!M145&gt;0,Dane!Y145*Dane!M145*1000*HLOOKUP(Dane!W145,'Założenia - koszty'!$B$12:$H$14,2,FALSE),0)*'Założenia - koszty'!$D$17</f>
        <v>0</v>
      </c>
      <c r="U145" s="100">
        <f>Dane!K145*'Założenia - koszty'!$D$9+Dane!L145*'Założenia - koszty'!$E$9</f>
        <v>0</v>
      </c>
      <c r="V145" s="100">
        <f>IF(Dane!G145=1,Dane!K145*'Założenia - koszty'!$D$14,0)</f>
        <v>0</v>
      </c>
      <c r="W145" s="100">
        <f>IF(Dane!G145=1,Dane!L145*'Założenia - koszty'!$D$14,0)</f>
        <v>0</v>
      </c>
      <c r="X145" s="100"/>
      <c r="Y145" s="100">
        <f>IF(N145="n/a",0,N145*HLOOKUP(Dane!W145,'Założenia - koszty'!$D$12:$J$13,2,TRUE))</f>
        <v>0</v>
      </c>
      <c r="Z145" s="100">
        <f>IF(O145="n/a",0,O145*HLOOKUP(Dane!W145,'Założenia - koszty'!$D$12:$J$13,2,FALSE))</f>
        <v>0</v>
      </c>
      <c r="AA145" s="100">
        <f>IF(Dane!O145&gt;0,Dane!O145*HLOOKUP(Dane!W145,'Założenia - koszty'!$B$12:$F$13,2,FALSE)*'Założenia - koszty'!$D$17*1000*'Założenia - koszty'!$D$4,0)</f>
        <v>0</v>
      </c>
      <c r="AB145" s="100">
        <f>IF(Dane!P145&gt;0,Dane!P145*HLOOKUP(Dane!W145,'Założenia - koszty'!$B$12:$F$13,2,FALSE)*'Założenia - koszty'!$D$17*1000*'Założenia - koszty'!$D$5,0)</f>
        <v>0</v>
      </c>
      <c r="AC145" s="101">
        <f>IF(J145="",0,J145*'Założenia - koszty'!$C$22)+P145+Q145+R145</f>
        <v>0</v>
      </c>
      <c r="AD145" s="101">
        <f t="shared" si="33"/>
        <v>0</v>
      </c>
      <c r="AE145" s="100">
        <f>E145*1000/'Założenia - koszty'!$D$53*'Założenia - koszty'!$D$52</f>
        <v>84</v>
      </c>
      <c r="AF145" s="99">
        <f t="shared" si="37"/>
        <v>84</v>
      </c>
      <c r="AG145" s="99">
        <f t="shared" si="38"/>
        <v>16.8</v>
      </c>
      <c r="AH145" s="99">
        <f t="shared" si="39"/>
        <v>100.8</v>
      </c>
      <c r="AI145" s="99"/>
      <c r="AJ145" s="99"/>
      <c r="AK145" s="98"/>
    </row>
    <row r="146" spans="2:37" ht="25.5" customHeight="1" x14ac:dyDescent="0.25">
      <c r="B146" s="125" t="str">
        <f>Dane!B146</f>
        <v>02/03/07W</v>
      </c>
      <c r="C146" s="120" t="str">
        <f>Dane!C146</f>
        <v>kościerski</v>
      </c>
      <c r="D146" s="120" t="str">
        <f>Dane!D146</f>
        <v>Kościerzyna (m)</v>
      </c>
      <c r="E146" s="121">
        <f>Dane!H146</f>
        <v>1.3</v>
      </c>
      <c r="F146" s="111"/>
      <c r="G146" s="111"/>
      <c r="H146" s="111"/>
      <c r="I146" s="111"/>
      <c r="J146" s="111"/>
      <c r="K146" s="31" t="str">
        <f>IF(Dane!T146="","",Dane!T146)</f>
        <v/>
      </c>
      <c r="L146" s="21" t="str">
        <f>IF(Dane!L146&gt;0,IF(Dane!X146="b/d",'Założenia - koszty'!$D$5,Dane!X146),"n/a")</f>
        <v>n/a</v>
      </c>
      <c r="M146" s="23">
        <f>IF(Dane!K146&gt;0,IF(Dane!X146="b/d",'Założenia - koszty'!$D$4,Dane!X146),"n/a")</f>
        <v>2.5</v>
      </c>
      <c r="N146" s="23" t="str">
        <f>IFERROR(IF(Dane!L146&gt;0,Koszty!L146*Dane!L146*1000,"n/a"),"n/a")</f>
        <v>n/a</v>
      </c>
      <c r="O146" s="23">
        <f>IFERROR(IF(Dane!K146&gt;0,Koszty!M146*Dane!K146*1000,"n/a"),"n/a")</f>
        <v>3250</v>
      </c>
      <c r="P146" s="100">
        <f>IF(F146="",0,HLOOKUP(B146,'Założenia - koszty'!$C$33:$K$43,10,FALSE))</f>
        <v>0</v>
      </c>
      <c r="Q146" s="100">
        <f>IF(G146="",0,IF(H146="",G146*'Założenia - koszty'!$I$30,G146*HLOOKUP(H146,'Założenia - koszty'!$B$20:$J$30,11,FALSE)))</f>
        <v>0</v>
      </c>
      <c r="R146" s="101">
        <f>IF(I146="",0,I146*'Założenia - koszty'!$D$69)</f>
        <v>0</v>
      </c>
      <c r="S146" s="100">
        <f>Dane!N146*'Założenia - koszty'!$D$48</f>
        <v>0</v>
      </c>
      <c r="T146" s="100">
        <f>IF(Dane!M146&gt;0,Dane!Y146*Dane!M146*1000*HLOOKUP(Dane!W146,'Założenia - koszty'!$B$12:$H$14,2,FALSE),0)*'Założenia - koszty'!$D$17</f>
        <v>0</v>
      </c>
      <c r="U146" s="100">
        <f>Dane!K146*'Założenia - koszty'!$D$9+Dane!L146*'Założenia - koszty'!$E$9</f>
        <v>479375</v>
      </c>
      <c r="V146" s="100">
        <f>IF(Dane!G146=1,Dane!K146*'Założenia - koszty'!$D$14,0)</f>
        <v>0</v>
      </c>
      <c r="W146" s="100">
        <f>IF(Dane!G146=1,Dane!L146*'Założenia - koszty'!$D$14,0)</f>
        <v>0</v>
      </c>
      <c r="X146" s="100"/>
      <c r="Y146" s="100">
        <f>IF(N146="n/a",0,N146*HLOOKUP(Dane!W146,'Założenia - koszty'!$D$12:$J$13,2,TRUE))</f>
        <v>0</v>
      </c>
      <c r="Z146" s="100">
        <f>IF(O146="n/a",0,O146*HLOOKUP(Dane!W146,'Założenia - koszty'!$D$12:$J$13,2,FALSE))</f>
        <v>580385</v>
      </c>
      <c r="AA146" s="100">
        <f>IF(Dane!O146&gt;0,Dane!O146*HLOOKUP(Dane!W146,'Założenia - koszty'!$B$12:$F$13,2,FALSE)*'Założenia - koszty'!$D$17*1000*'Założenia - koszty'!$D$4,0)</f>
        <v>0</v>
      </c>
      <c r="AB146" s="100">
        <f>IF(Dane!P146&gt;0,Dane!P146*HLOOKUP(Dane!W146,'Założenia - koszty'!$B$12:$F$13,2,FALSE)*'Założenia - koszty'!$D$17*1000*'Założenia - koszty'!$D$5,0)</f>
        <v>0</v>
      </c>
      <c r="AC146" s="101">
        <f>IF(J146="",0,J146*'Założenia - koszty'!$C$22)+P146+Q146+R146</f>
        <v>0</v>
      </c>
      <c r="AD146" s="101">
        <f t="shared" si="33"/>
        <v>1059760</v>
      </c>
      <c r="AE146" s="100">
        <f>E146*1000/'Założenia - koszty'!$D$53*'Założenia - koszty'!$D$52</f>
        <v>364</v>
      </c>
      <c r="AF146" s="99">
        <f t="shared" si="37"/>
        <v>1060124</v>
      </c>
      <c r="AG146" s="99">
        <f t="shared" si="38"/>
        <v>212024.80000000002</v>
      </c>
      <c r="AH146" s="99">
        <f t="shared" si="39"/>
        <v>1272148.8</v>
      </c>
      <c r="AI146" s="99"/>
      <c r="AJ146" s="99"/>
      <c r="AK146" s="98"/>
    </row>
    <row r="147" spans="2:37" ht="25.5" customHeight="1" x14ac:dyDescent="0.25">
      <c r="B147" s="125" t="str">
        <f>Dane!B147</f>
        <v>04/02/06W</v>
      </c>
      <c r="C147" s="120" t="str">
        <f>Dane!C147</f>
        <v>gdański</v>
      </c>
      <c r="D147" s="120" t="str">
        <f>Dane!D147</f>
        <v>Pszczółki</v>
      </c>
      <c r="E147" s="121">
        <f>Dane!H147</f>
        <v>3.3</v>
      </c>
      <c r="F147" s="111"/>
      <c r="G147" s="111"/>
      <c r="H147" s="111"/>
      <c r="I147" s="111"/>
      <c r="J147" s="111"/>
      <c r="K147" s="31" t="str">
        <f>IF(Dane!T147="","",Dane!T147)</f>
        <v/>
      </c>
      <c r="L147" s="21" t="str">
        <f>IF(Dane!L147&gt;0,IF(Dane!X147="b/d",'Założenia - koszty'!$D$5,Dane!X147),"n/a")</f>
        <v>n/a</v>
      </c>
      <c r="M147" s="23">
        <f>IF(Dane!K147&gt;0,IF(Dane!X147="b/d",'Założenia - koszty'!$D$4,Dane!X147),"n/a")</f>
        <v>2.5</v>
      </c>
      <c r="N147" s="23" t="str">
        <f>IFERROR(IF(Dane!L147&gt;0,Koszty!L147*Dane!L147*1000,"n/a"),"n/a")</f>
        <v>n/a</v>
      </c>
      <c r="O147" s="23">
        <f>IFERROR(IF(Dane!K147&gt;0,Koszty!M147*Dane!K147*1000,"n/a"),"n/a")</f>
        <v>8250</v>
      </c>
      <c r="P147" s="100">
        <f>IF(F147="",0,HLOOKUP(B147,'Założenia - koszty'!$C$33:$K$43,10,FALSE))</f>
        <v>0</v>
      </c>
      <c r="Q147" s="100">
        <f>IF(G147="",0,IF(H147="",G147*'Założenia - koszty'!$I$30,G147*HLOOKUP(H147,'Założenia - koszty'!$B$20:$J$30,11,FALSE)))</f>
        <v>0</v>
      </c>
      <c r="R147" s="101">
        <f>IF(I147="",0,I147*'Założenia - koszty'!$D$69)</f>
        <v>0</v>
      </c>
      <c r="S147" s="100">
        <f>Dane!N147*'Założenia - koszty'!$D$48</f>
        <v>0</v>
      </c>
      <c r="T147" s="100">
        <f>IF(Dane!M147&gt;0,Dane!Y147*Dane!M147*1000*HLOOKUP(Dane!W147,'Założenia - koszty'!$B$12:$H$14,2,FALSE),0)*'Założenia - koszty'!$D$17</f>
        <v>0</v>
      </c>
      <c r="U147" s="100">
        <f>Dane!K147*'Założenia - koszty'!$D$9+Dane!L147*'Założenia - koszty'!$E$9</f>
        <v>1216875</v>
      </c>
      <c r="V147" s="100">
        <f>IF(Dane!G147=1,Dane!K147*'Założenia - koszty'!$D$14,0)</f>
        <v>0</v>
      </c>
      <c r="W147" s="100">
        <f>IF(Dane!G147=1,Dane!L147*'Założenia - koszty'!$D$14,0)</f>
        <v>0</v>
      </c>
      <c r="X147" s="100"/>
      <c r="Y147" s="100">
        <f>IF(N147="n/a",0,N147*HLOOKUP(Dane!W147,'Założenia - koszty'!$D$12:$J$13,2,TRUE))</f>
        <v>0</v>
      </c>
      <c r="Z147" s="100">
        <f>IF(O147="n/a",0,O147*HLOOKUP(Dane!W147,'Założenia - koszty'!$D$12:$J$13,2,FALSE))</f>
        <v>1473285</v>
      </c>
      <c r="AA147" s="100">
        <f>IF(Dane!O147&gt;0,Dane!O147*HLOOKUP(Dane!W147,'Założenia - koszty'!$B$12:$F$13,2,FALSE)*'Założenia - koszty'!$D$17*1000*'Założenia - koszty'!$D$4,0)</f>
        <v>0</v>
      </c>
      <c r="AB147" s="100">
        <f>IF(Dane!P147&gt;0,Dane!P147*HLOOKUP(Dane!W147,'Założenia - koszty'!$B$12:$F$13,2,FALSE)*'Założenia - koszty'!$D$17*1000*'Założenia - koszty'!$D$5,0)</f>
        <v>0</v>
      </c>
      <c r="AC147" s="101">
        <f>IF(J147="",0,J147*'Założenia - koszty'!$C$22)+P147+Q147+R147</f>
        <v>0</v>
      </c>
      <c r="AD147" s="101">
        <f t="shared" si="33"/>
        <v>2690160</v>
      </c>
      <c r="AE147" s="100">
        <f>E147*1000/'Założenia - koszty'!$D$53*'Założenia - koszty'!$D$52</f>
        <v>924</v>
      </c>
      <c r="AF147" s="99">
        <f t="shared" si="37"/>
        <v>2691084</v>
      </c>
      <c r="AG147" s="99">
        <f t="shared" si="38"/>
        <v>538216.80000000005</v>
      </c>
      <c r="AH147" s="99">
        <f t="shared" si="39"/>
        <v>3229300.8</v>
      </c>
      <c r="AI147" s="99"/>
      <c r="AJ147" s="99"/>
      <c r="AK147" s="98"/>
    </row>
    <row r="148" spans="2:37" ht="25.5" customHeight="1" x14ac:dyDescent="0.25">
      <c r="B148" s="125" t="str">
        <f>Dane!B148</f>
        <v>05/01/02W1</v>
      </c>
      <c r="C148" s="120" t="str">
        <f>Dane!C148</f>
        <v>tczewski</v>
      </c>
      <c r="D148" s="120" t="str">
        <f>Dane!D148</f>
        <v>Tczew (g)</v>
      </c>
      <c r="E148" s="121">
        <f>Dane!H148</f>
        <v>5.4</v>
      </c>
      <c r="F148" s="111"/>
      <c r="G148" s="111"/>
      <c r="H148" s="111"/>
      <c r="I148" s="111"/>
      <c r="J148" s="111"/>
      <c r="K148" s="31" t="str">
        <f>IF(Dane!T148="","",Dane!T148)</f>
        <v/>
      </c>
      <c r="L148" s="21" t="str">
        <f>IF(Dane!L148&gt;0,IF(Dane!X148="b/d",'Założenia - koszty'!$D$5,Dane!X148),"n/a")</f>
        <v>n/a</v>
      </c>
      <c r="M148" s="23">
        <f>IF(Dane!K148&gt;0,IF(Dane!X148="b/d",'Założenia - koszty'!$D$4,Dane!X148),"n/a")</f>
        <v>2.5</v>
      </c>
      <c r="N148" s="23" t="str">
        <f>IFERROR(IF(Dane!L148&gt;0,Koszty!L148*Dane!L148*1000,"n/a"),"n/a")</f>
        <v>n/a</v>
      </c>
      <c r="O148" s="23">
        <f>IFERROR(IF(Dane!K148&gt;0,Koszty!M148*Dane!K148*1000,"n/a"),"n/a")</f>
        <v>13500</v>
      </c>
      <c r="P148" s="100">
        <f>IF(F148="",0,HLOOKUP(B148,'Założenia - koszty'!$C$33:$K$43,10,FALSE))</f>
        <v>0</v>
      </c>
      <c r="Q148" s="100">
        <f>IF(G148="",0,IF(H148="",G148*'Założenia - koszty'!$I$30,G148*HLOOKUP(H148,'Założenia - koszty'!$B$20:$J$30,11,FALSE)))</f>
        <v>0</v>
      </c>
      <c r="R148" s="101">
        <f>IF(I148="",0,I148*'Założenia - koszty'!$D$69)</f>
        <v>0</v>
      </c>
      <c r="S148" s="100">
        <f>Dane!N148*'Założenia - koszty'!$D$48</f>
        <v>0</v>
      </c>
      <c r="T148" s="100">
        <f>IF(Dane!M148&gt;0,Dane!Y148*Dane!M148*1000*HLOOKUP(Dane!W148,'Założenia - koszty'!$B$12:$H$14,2,FALSE),0)*'Założenia - koszty'!$D$17</f>
        <v>0</v>
      </c>
      <c r="U148" s="100">
        <f>Dane!K148*'Założenia - koszty'!$D$9+Dane!L148*'Założenia - koszty'!$E$9</f>
        <v>1991250.0000000002</v>
      </c>
      <c r="V148" s="100">
        <f>IF(Dane!G148=1,Dane!K148*'Założenia - koszty'!$D$14,0)</f>
        <v>0</v>
      </c>
      <c r="W148" s="100">
        <f>IF(Dane!G148=1,Dane!L148*'Założenia - koszty'!$D$14,0)</f>
        <v>0</v>
      </c>
      <c r="X148" s="100"/>
      <c r="Y148" s="100">
        <f>IF(N148="n/a",0,N148*HLOOKUP(Dane!W148,'Założenia - koszty'!$D$12:$J$13,2,TRUE))</f>
        <v>0</v>
      </c>
      <c r="Z148" s="100">
        <f>IF(O148="n/a",0,O148*HLOOKUP(Dane!W148,'Założenia - koszty'!$D$12:$J$13,2,FALSE))</f>
        <v>2410830</v>
      </c>
      <c r="AA148" s="100">
        <f>IF(Dane!O148&gt;0,Dane!O148*HLOOKUP(Dane!W148,'Założenia - koszty'!$B$12:$F$13,2,FALSE)*'Założenia - koszty'!$D$17*1000*'Założenia - koszty'!$D$4,0)</f>
        <v>0</v>
      </c>
      <c r="AB148" s="100">
        <f>IF(Dane!P148&gt;0,Dane!P148*HLOOKUP(Dane!W148,'Założenia - koszty'!$B$12:$F$13,2,FALSE)*'Założenia - koszty'!$D$17*1000*'Założenia - koszty'!$D$5,0)</f>
        <v>0</v>
      </c>
      <c r="AC148" s="101">
        <f>IF(J148="",0,J148*'Założenia - koszty'!$C$22)+P148+Q148+R148</f>
        <v>0</v>
      </c>
      <c r="AD148" s="101">
        <f t="shared" si="33"/>
        <v>4402080</v>
      </c>
      <c r="AE148" s="100">
        <f>E148*1000/'Założenia - koszty'!$D$53*'Założenia - koszty'!$D$52</f>
        <v>1512</v>
      </c>
      <c r="AF148" s="99">
        <f t="shared" si="37"/>
        <v>4403592</v>
      </c>
      <c r="AG148" s="99">
        <f t="shared" si="38"/>
        <v>880718.4</v>
      </c>
      <c r="AH148" s="99">
        <f t="shared" si="39"/>
        <v>5284310.4000000004</v>
      </c>
      <c r="AI148" s="99"/>
      <c r="AJ148" s="99"/>
      <c r="AK148" s="98"/>
    </row>
    <row r="149" spans="2:37" ht="25.5" customHeight="1" x14ac:dyDescent="0.25">
      <c r="B149" s="125" t="str">
        <f>Dane!B149</f>
        <v>05/02/07W1</v>
      </c>
      <c r="C149" s="120" t="str">
        <f>Dane!C149</f>
        <v>tczewski</v>
      </c>
      <c r="D149" s="120" t="str">
        <f>Dane!D149</f>
        <v>Tczew (m)</v>
      </c>
      <c r="E149" s="121">
        <f>Dane!H149</f>
        <v>1.4</v>
      </c>
      <c r="F149" s="111"/>
      <c r="G149" s="111"/>
      <c r="H149" s="111"/>
      <c r="I149" s="111"/>
      <c r="J149" s="111"/>
      <c r="K149" s="31" t="str">
        <f>IF(Dane!T149="","",Dane!T149)</f>
        <v/>
      </c>
      <c r="L149" s="21" t="str">
        <f>IF(Dane!L149&gt;0,IF(Dane!X149="b/d",'Założenia - koszty'!$D$5,Dane!X149),"n/a")</f>
        <v>n/a</v>
      </c>
      <c r="M149" s="23">
        <f>IF(Dane!K149&gt;0,IF(Dane!X149="b/d",'Założenia - koszty'!$D$4,Dane!X149),"n/a")</f>
        <v>2.5</v>
      </c>
      <c r="N149" s="23" t="str">
        <f>IFERROR(IF(Dane!L149&gt;0,Koszty!L149*Dane!L149*1000,"n/a"),"n/a")</f>
        <v>n/a</v>
      </c>
      <c r="O149" s="23">
        <f>IFERROR(IF(Dane!K149&gt;0,Koszty!M149*Dane!K149*1000,"n/a"),"n/a")</f>
        <v>2500</v>
      </c>
      <c r="P149" s="100">
        <f>IF(F149="",0,HLOOKUP(B149,'Założenia - koszty'!$C$33:$K$43,10,FALSE))</f>
        <v>0</v>
      </c>
      <c r="Q149" s="100">
        <f>IF(G149="",0,IF(H149="",G149*'Założenia - koszty'!$I$30,G149*HLOOKUP(H149,'Założenia - koszty'!$B$20:$J$30,11,FALSE)))</f>
        <v>0</v>
      </c>
      <c r="R149" s="101">
        <f>IF(I149="",0,I149*'Założenia - koszty'!$D$69)</f>
        <v>0</v>
      </c>
      <c r="S149" s="100">
        <f>Dane!N149*'Założenia - koszty'!$D$48</f>
        <v>0</v>
      </c>
      <c r="T149" s="100">
        <f>IF(Dane!M149&gt;0,Dane!Y149*Dane!M149*1000*HLOOKUP(Dane!W149,'Założenia - koszty'!$B$12:$H$14,2,FALSE),0)*'Założenia - koszty'!$D$17</f>
        <v>0</v>
      </c>
      <c r="U149" s="100">
        <f>Dane!K149*'Założenia - koszty'!$D$9+Dane!L149*'Założenia - koszty'!$E$9</f>
        <v>368750</v>
      </c>
      <c r="V149" s="100">
        <f>IF(Dane!G149=1,Dane!K149*'Założenia - koszty'!$D$14,0)</f>
        <v>0</v>
      </c>
      <c r="W149" s="100">
        <f>IF(Dane!G149=1,Dane!L149*'Założenia - koszty'!$D$14,0)</f>
        <v>0</v>
      </c>
      <c r="X149" s="100"/>
      <c r="Y149" s="100">
        <f>IF(N149="n/a",0,N149*HLOOKUP(Dane!W149,'Założenia - koszty'!$D$12:$J$13,2,TRUE))</f>
        <v>0</v>
      </c>
      <c r="Z149" s="100">
        <f>IF(O149="n/a",0,O149*HLOOKUP(Dane!W149,'Założenia - koszty'!$D$12:$J$13,2,FALSE))</f>
        <v>446450.00000000006</v>
      </c>
      <c r="AA149" s="100">
        <f>IF(Dane!O149&gt;0,Dane!O149*HLOOKUP(Dane!W149,'Założenia - koszty'!$B$12:$F$13,2,FALSE)*'Założenia - koszty'!$D$17*1000*'Założenia - koszty'!$D$4,0)</f>
        <v>0</v>
      </c>
      <c r="AB149" s="100">
        <f>IF(Dane!P149&gt;0,Dane!P149*HLOOKUP(Dane!W149,'Założenia - koszty'!$B$12:$F$13,2,FALSE)*'Założenia - koszty'!$D$17*1000*'Założenia - koszty'!$D$5,0)</f>
        <v>0</v>
      </c>
      <c r="AC149" s="101">
        <f>IF(J149="",0,J149*'Założenia - koszty'!$C$22)+P149+Q149+R149</f>
        <v>0</v>
      </c>
      <c r="AD149" s="101">
        <f t="shared" si="33"/>
        <v>815200</v>
      </c>
      <c r="AE149" s="100">
        <f>E149*1000/'Założenia - koszty'!$D$53*'Założenia - koszty'!$D$52</f>
        <v>392</v>
      </c>
      <c r="AF149" s="99">
        <f t="shared" si="37"/>
        <v>815592</v>
      </c>
      <c r="AG149" s="99">
        <f t="shared" si="38"/>
        <v>163118.40000000002</v>
      </c>
      <c r="AH149" s="99">
        <f t="shared" si="39"/>
        <v>978710.4</v>
      </c>
      <c r="AI149" s="99"/>
      <c r="AJ149" s="99"/>
      <c r="AK149" s="98"/>
    </row>
    <row r="150" spans="2:37" ht="25.5" customHeight="1" x14ac:dyDescent="0.25">
      <c r="B150" s="125" t="str">
        <f>Dane!B150</f>
        <v>05/02/08W1</v>
      </c>
      <c r="C150" s="120" t="str">
        <f>Dane!C150</f>
        <v>tczewski</v>
      </c>
      <c r="D150" s="120" t="str">
        <f>Dane!D150</f>
        <v>Tczew (m)</v>
      </c>
      <c r="E150" s="121">
        <f>Dane!H150</f>
        <v>1.6</v>
      </c>
      <c r="F150" s="111"/>
      <c r="G150" s="111"/>
      <c r="H150" s="111"/>
      <c r="I150" s="111"/>
      <c r="J150" s="111"/>
      <c r="K150" s="31" t="str">
        <f>IF(Dane!T150="","",Dane!T150)</f>
        <v/>
      </c>
      <c r="L150" s="21" t="str">
        <f>IF(Dane!L150&gt;0,IF(Dane!X150="b/d",'Założenia - koszty'!$D$5,Dane!X150),"n/a")</f>
        <v>n/a</v>
      </c>
      <c r="M150" s="23">
        <f>IF(Dane!K150&gt;0,IF(Dane!X150="b/d",'Założenia - koszty'!$D$4,Dane!X150),"n/a")</f>
        <v>2.5</v>
      </c>
      <c r="N150" s="23" t="str">
        <f>IFERROR(IF(Dane!L150&gt;0,Koszty!L150*Dane!L150*1000,"n/a"),"n/a")</f>
        <v>n/a</v>
      </c>
      <c r="O150" s="23">
        <f>IFERROR(IF(Dane!K150&gt;0,Koszty!M150*Dane!K150*1000,"n/a"),"n/a")</f>
        <v>1750</v>
      </c>
      <c r="P150" s="100">
        <f>IF(F150="",0,HLOOKUP(B150,'Założenia - koszty'!$C$33:$K$43,10,FALSE))</f>
        <v>0</v>
      </c>
      <c r="Q150" s="100">
        <f>IF(G150="",0,IF(H150="",G150*'Założenia - koszty'!$I$30,G150*HLOOKUP(H150,'Założenia - koszty'!$B$20:$J$30,11,FALSE)))</f>
        <v>0</v>
      </c>
      <c r="R150" s="101">
        <f>IF(I150="",0,I150*'Założenia - koszty'!$D$69)</f>
        <v>0</v>
      </c>
      <c r="S150" s="100">
        <f>Dane!N150*'Założenia - koszty'!$D$48</f>
        <v>7500</v>
      </c>
      <c r="T150" s="100">
        <f>IF(Dane!M150&gt;0,Dane!Y150*Dane!M150*1000*HLOOKUP(Dane!W150,'Założenia - koszty'!$B$12:$H$14,2,FALSE),0)*'Założenia - koszty'!$D$17</f>
        <v>0</v>
      </c>
      <c r="U150" s="100">
        <f>Dane!K150*'Założenia - koszty'!$D$9+Dane!L150*'Założenia - koszty'!$E$9</f>
        <v>258124.99999999997</v>
      </c>
      <c r="V150" s="100">
        <f>IF(Dane!G150=1,Dane!K150*'Założenia - koszty'!$D$14,0)</f>
        <v>0</v>
      </c>
      <c r="W150" s="100">
        <f>IF(Dane!G150=1,Dane!L150*'Założenia - koszty'!$D$14,0)</f>
        <v>0</v>
      </c>
      <c r="X150" s="100"/>
      <c r="Y150" s="100">
        <f>IF(N150="n/a",0,N150*HLOOKUP(Dane!W150,'Założenia - koszty'!$D$12:$J$13,2,TRUE))</f>
        <v>0</v>
      </c>
      <c r="Z150" s="100">
        <f>IF(O150="n/a",0,O150*HLOOKUP(Dane!W150,'Założenia - koszty'!$D$12:$J$13,2,FALSE))</f>
        <v>312515</v>
      </c>
      <c r="AA150" s="100">
        <f>IF(Dane!O150&gt;0,Dane!O150*HLOOKUP(Dane!W150,'Założenia - koszty'!$B$12:$F$13,2,FALSE)*'Założenia - koszty'!$D$17*1000*'Założenia - koszty'!$D$4,0)</f>
        <v>0</v>
      </c>
      <c r="AB150" s="100">
        <f>IF(Dane!P150&gt;0,Dane!P150*HLOOKUP(Dane!W150,'Założenia - koszty'!$B$12:$F$13,2,FALSE)*'Założenia - koszty'!$D$17*1000*'Założenia - koszty'!$D$5,0)</f>
        <v>0</v>
      </c>
      <c r="AC150" s="101">
        <f>IF(J150="",0,J150*'Założenia - koszty'!$C$22)+P150+Q150+R150</f>
        <v>0</v>
      </c>
      <c r="AD150" s="101">
        <f t="shared" si="33"/>
        <v>578140</v>
      </c>
      <c r="AE150" s="100">
        <f>E150*1000/'Założenia - koszty'!$D$53*'Założenia - koszty'!$D$52</f>
        <v>448</v>
      </c>
      <c r="AF150" s="99">
        <f t="shared" si="37"/>
        <v>578588</v>
      </c>
      <c r="AG150" s="99">
        <f t="shared" si="38"/>
        <v>115717.6</v>
      </c>
      <c r="AH150" s="99">
        <f t="shared" si="39"/>
        <v>694305.6</v>
      </c>
      <c r="AI150" s="99"/>
      <c r="AJ150" s="99"/>
      <c r="AK150" s="98"/>
    </row>
    <row r="151" spans="2:37" ht="25.5" customHeight="1" x14ac:dyDescent="0.25">
      <c r="B151" s="126" t="str">
        <f>Dane!B151</f>
        <v>05/01/03W2</v>
      </c>
      <c r="C151" s="120" t="str">
        <f>Dane!C151</f>
        <v>tczewski</v>
      </c>
      <c r="D151" s="120" t="str">
        <f>Dane!D151</f>
        <v>Tczew (g)</v>
      </c>
      <c r="E151" s="121">
        <f>Dane!H151</f>
        <v>4.5999999999999996</v>
      </c>
      <c r="F151" s="111"/>
      <c r="G151" s="111"/>
      <c r="H151" s="111"/>
      <c r="I151" s="111"/>
      <c r="J151" s="111"/>
      <c r="K151" s="31" t="str">
        <f>IF(Dane!T151="","",Dane!T151)</f>
        <v/>
      </c>
      <c r="L151" s="21" t="str">
        <f>IF(Dane!L151&gt;0,IF(Dane!X151="b/d",'Założenia - koszty'!$D$5,Dane!X151),"n/a")</f>
        <v>n/a</v>
      </c>
      <c r="M151" s="23">
        <f>IF(Dane!K151&gt;0,IF(Dane!X151="b/d",'Założenia - koszty'!$D$4,Dane!X151),"n/a")</f>
        <v>2.5</v>
      </c>
      <c r="N151" s="23" t="str">
        <f>IFERROR(IF(Dane!L151&gt;0,Koszty!L151*Dane!L151*1000,"n/a"),"n/a")</f>
        <v>n/a</v>
      </c>
      <c r="O151" s="23">
        <f>IFERROR(IF(Dane!K151&gt;0,Koszty!M151*Dane!K151*1000,"n/a"),"n/a")</f>
        <v>11500</v>
      </c>
      <c r="P151" s="100">
        <f>IF(F151="",0,HLOOKUP(B151,'Założenia - koszty'!$C$33:$K$43,10,FALSE))</f>
        <v>0</v>
      </c>
      <c r="Q151" s="100">
        <f>IF(G151="",0,IF(H151="",G151*'Założenia - koszty'!$I$30,G151*HLOOKUP(H151,'Założenia - koszty'!$B$20:$J$30,11,FALSE)))</f>
        <v>0</v>
      </c>
      <c r="R151" s="101">
        <f>IF(I151="",0,I151*'Założenia - koszty'!$D$69)</f>
        <v>0</v>
      </c>
      <c r="S151" s="100">
        <f>Dane!N151*'Założenia - koszty'!$D$48</f>
        <v>0</v>
      </c>
      <c r="T151" s="100">
        <f>IF(Dane!M151&gt;0,Dane!Y151*Dane!M151*1000*HLOOKUP(Dane!W151,'Założenia - koszty'!$B$12:$H$14,2,FALSE),0)*'Założenia - koszty'!$D$17</f>
        <v>0</v>
      </c>
      <c r="U151" s="100">
        <f>Dane!K151*'Założenia - koszty'!$D$9+Dane!L151*'Założenia - koszty'!$E$9</f>
        <v>1696249.9999999998</v>
      </c>
      <c r="V151" s="100">
        <f>IF(Dane!G151=1,Dane!K151*'Założenia - koszty'!$D$14,0)</f>
        <v>0</v>
      </c>
      <c r="W151" s="100">
        <f>IF(Dane!G151=1,Dane!L151*'Założenia - koszty'!$D$14,0)</f>
        <v>0</v>
      </c>
      <c r="X151" s="100"/>
      <c r="Y151" s="100">
        <f>IF(N151="n/a",0,N151*HLOOKUP(Dane!W151,'Założenia - koszty'!$D$12:$J$13,2,TRUE))</f>
        <v>0</v>
      </c>
      <c r="Z151" s="100">
        <f>IF(O151="n/a",0,O151*HLOOKUP(Dane!W151,'Założenia - koszty'!$D$12:$J$13,2,FALSE))</f>
        <v>2371990</v>
      </c>
      <c r="AA151" s="100">
        <f>IF(Dane!O151&gt;0,Dane!O151*HLOOKUP(Dane!W151,'Założenia - koszty'!$B$12:$F$13,2,FALSE)*'Założenia - koszty'!$D$17*1000*'Założenia - koszty'!$D$4,0)</f>
        <v>0</v>
      </c>
      <c r="AB151" s="100">
        <f>IF(Dane!P151&gt;0,Dane!P151*HLOOKUP(Dane!W151,'Założenia - koszty'!$B$12:$F$13,2,FALSE)*'Założenia - koszty'!$D$17*1000*'Założenia - koszty'!$D$5,0)</f>
        <v>0</v>
      </c>
      <c r="AC151" s="101">
        <f>IF(J151="",0,J151*'Założenia - koszty'!$C$22)+P151+Q151+R151</f>
        <v>0</v>
      </c>
      <c r="AD151" s="101">
        <f t="shared" si="33"/>
        <v>4068240</v>
      </c>
      <c r="AE151" s="100">
        <f>E151*1000/'Założenia - koszty'!$D$53*'Założenia - koszty'!$D$52</f>
        <v>1288</v>
      </c>
      <c r="AF151" s="99">
        <f t="shared" si="37"/>
        <v>4069528</v>
      </c>
      <c r="AG151" s="99">
        <f t="shared" si="38"/>
        <v>813905.60000000009</v>
      </c>
      <c r="AH151" s="99">
        <f t="shared" si="39"/>
        <v>4883433.5999999996</v>
      </c>
      <c r="AI151" s="99"/>
      <c r="AJ151" s="99"/>
      <c r="AK151" s="98"/>
    </row>
    <row r="152" spans="2:37" ht="25.5" customHeight="1" x14ac:dyDescent="0.25">
      <c r="B152" s="126" t="str">
        <f>Dane!B152</f>
        <v>05/01/04W2</v>
      </c>
      <c r="C152" s="120" t="str">
        <f>Dane!C152</f>
        <v>tczewski</v>
      </c>
      <c r="D152" s="120" t="str">
        <f>Dane!D152</f>
        <v>Tczew (g)</v>
      </c>
      <c r="E152" s="121">
        <f>Dane!H152</f>
        <v>2.2000000000000002</v>
      </c>
      <c r="F152" s="111"/>
      <c r="G152" s="111"/>
      <c r="H152" s="111"/>
      <c r="I152" s="111"/>
      <c r="J152" s="111"/>
      <c r="K152" s="31" t="str">
        <f>IF(Dane!T152="","",Dane!T152)</f>
        <v/>
      </c>
      <c r="L152" s="21" t="str">
        <f>IF(Dane!L152&gt;0,IF(Dane!X152="b/d",'Założenia - koszty'!$D$5,Dane!X152),"n/a")</f>
        <v>n/a</v>
      </c>
      <c r="M152" s="23">
        <f>IF(Dane!K152&gt;0,IF(Dane!X152="b/d",'Założenia - koszty'!$D$4,Dane!X152),"n/a")</f>
        <v>2.5</v>
      </c>
      <c r="N152" s="23" t="str">
        <f>IFERROR(IF(Dane!L152&gt;0,Koszty!L152*Dane!L152*1000,"n/a"),"n/a")</f>
        <v>n/a</v>
      </c>
      <c r="O152" s="23">
        <f>IFERROR(IF(Dane!K152&gt;0,Koszty!M152*Dane!K152*1000,"n/a"),"n/a")</f>
        <v>5500</v>
      </c>
      <c r="P152" s="100">
        <f>IF(F152="",0,HLOOKUP(B152,'Założenia - koszty'!$C$33:$K$43,10,FALSE))</f>
        <v>0</v>
      </c>
      <c r="Q152" s="100">
        <f>IF(G152="",0,IF(H152="",G152*'Założenia - koszty'!$I$30,G152*HLOOKUP(H152,'Założenia - koszty'!$B$20:$J$30,11,FALSE)))</f>
        <v>0</v>
      </c>
      <c r="R152" s="101">
        <f>IF(I152="",0,I152*'Założenia - koszty'!$D$69)</f>
        <v>0</v>
      </c>
      <c r="S152" s="100">
        <f>Dane!N152*'Założenia - koszty'!$D$48</f>
        <v>0</v>
      </c>
      <c r="T152" s="100">
        <f>IF(Dane!M152&gt;0,Dane!Y152*Dane!M152*1000*HLOOKUP(Dane!W152,'Założenia - koszty'!$B$12:$H$14,2,FALSE),0)*'Założenia - koszty'!$D$17</f>
        <v>0</v>
      </c>
      <c r="U152" s="100">
        <f>Dane!K152*'Założenia - koszty'!$D$9+Dane!L152*'Założenia - koszty'!$E$9</f>
        <v>811250.00000000012</v>
      </c>
      <c r="V152" s="100">
        <f>IF(Dane!G152=1,Dane!K152*'Założenia - koszty'!$D$14,0)</f>
        <v>0</v>
      </c>
      <c r="W152" s="100">
        <f>IF(Dane!G152=1,Dane!L152*'Założenia - koszty'!$D$14,0)</f>
        <v>0</v>
      </c>
      <c r="X152" s="100"/>
      <c r="Y152" s="100">
        <f>IF(N152="n/a",0,N152*HLOOKUP(Dane!W152,'Założenia - koszty'!$D$12:$J$13,2,TRUE))</f>
        <v>0</v>
      </c>
      <c r="Z152" s="100">
        <f>IF(O152="n/a",0,O152*HLOOKUP(Dane!W152,'Założenia - koszty'!$D$12:$J$13,2,FALSE))</f>
        <v>982190.00000000012</v>
      </c>
      <c r="AA152" s="100">
        <f>IF(Dane!O152&gt;0,Dane!O152*HLOOKUP(Dane!W152,'Założenia - koszty'!$B$12:$F$13,2,FALSE)*'Założenia - koszty'!$D$17*1000*'Założenia - koszty'!$D$4,0)</f>
        <v>0</v>
      </c>
      <c r="AB152" s="100">
        <f>IF(Dane!P152&gt;0,Dane!P152*HLOOKUP(Dane!W152,'Założenia - koszty'!$B$12:$F$13,2,FALSE)*'Założenia - koszty'!$D$17*1000*'Założenia - koszty'!$D$5,0)</f>
        <v>0</v>
      </c>
      <c r="AC152" s="101">
        <f>IF(J152="",0,J152*'Założenia - koszty'!$C$22)+P152+Q152+R152</f>
        <v>0</v>
      </c>
      <c r="AD152" s="101">
        <f t="shared" si="33"/>
        <v>1793440.0000000002</v>
      </c>
      <c r="AE152" s="100">
        <f>E152*1000/'Założenia - koszty'!$D$53*'Założenia - koszty'!$D$52</f>
        <v>616</v>
      </c>
      <c r="AF152" s="99">
        <f t="shared" si="37"/>
        <v>1794056.0000000002</v>
      </c>
      <c r="AG152" s="99">
        <f t="shared" si="38"/>
        <v>358811.20000000007</v>
      </c>
      <c r="AH152" s="99">
        <f t="shared" si="39"/>
        <v>2152867.2000000002</v>
      </c>
      <c r="AI152" s="99"/>
      <c r="AJ152" s="99"/>
      <c r="AK152" s="98"/>
    </row>
    <row r="153" spans="2:37" ht="25.5" customHeight="1" x14ac:dyDescent="0.25">
      <c r="B153" s="126" t="str">
        <f>Dane!B153</f>
        <v>05/01/05W2</v>
      </c>
      <c r="C153" s="120" t="str">
        <f>Dane!C153</f>
        <v>tczewski</v>
      </c>
      <c r="D153" s="120" t="str">
        <f>Dane!D153</f>
        <v>Tczew (g)</v>
      </c>
      <c r="E153" s="121">
        <f>Dane!H153</f>
        <v>0.8</v>
      </c>
      <c r="F153" s="111"/>
      <c r="G153" s="111"/>
      <c r="H153" s="111"/>
      <c r="I153" s="111"/>
      <c r="J153" s="111"/>
      <c r="K153" s="31" t="str">
        <f>IF(Dane!T153="","",Dane!T153)</f>
        <v/>
      </c>
      <c r="L153" s="21" t="str">
        <f>IF(Dane!L153&gt;0,IF(Dane!X153="b/d",'Założenia - koszty'!$D$5,Dane!X153),"n/a")</f>
        <v>n/a</v>
      </c>
      <c r="M153" s="23" t="str">
        <f>IF(Dane!K153&gt;0,IF(Dane!X153="b/d",'Założenia - koszty'!$D$4,Dane!X153),"n/a")</f>
        <v>n/a</v>
      </c>
      <c r="N153" s="23" t="str">
        <f>IFERROR(IF(Dane!L153&gt;0,Koszty!L153*Dane!L153*1000,"n/a"),"n/a")</f>
        <v>n/a</v>
      </c>
      <c r="O153" s="23" t="str">
        <f>IFERROR(IF(Dane!K153&gt;0,Koszty!M153*Dane!K153*1000,"n/a"),"n/a")</f>
        <v>n/a</v>
      </c>
      <c r="P153" s="100">
        <f>IF(F153="",0,HLOOKUP(B153,'Założenia - koszty'!$C$33:$K$43,10,FALSE))</f>
        <v>0</v>
      </c>
      <c r="Q153" s="100">
        <f>IF(G153="",0,IF(H153="",G153*'Założenia - koszty'!$I$30,G153*HLOOKUP(H153,'Założenia - koszty'!$B$20:$J$30,11,FALSE)))</f>
        <v>0</v>
      </c>
      <c r="R153" s="101">
        <f>IF(I153="",0,I153*'Założenia - koszty'!$D$69)</f>
        <v>0</v>
      </c>
      <c r="S153" s="100">
        <f>Dane!N153*'Założenia - koszty'!$D$48</f>
        <v>0</v>
      </c>
      <c r="T153" s="100">
        <f>IF(Dane!M153&gt;0,Dane!Y153*Dane!M153*1000*HLOOKUP(Dane!W153,'Założenia - koszty'!$B$12:$H$14,2,FALSE),0)*'Założenia - koszty'!$D$17</f>
        <v>0</v>
      </c>
      <c r="U153" s="100">
        <f>Dane!K153*'Założenia - koszty'!$D$9+Dane!L153*'Założenia - koszty'!$E$9</f>
        <v>0</v>
      </c>
      <c r="V153" s="100">
        <f>IF(Dane!G153=1,Dane!K153*'Założenia - koszty'!$D$14,0)</f>
        <v>0</v>
      </c>
      <c r="W153" s="100">
        <f>IF(Dane!G153=1,Dane!L153*'Założenia - koszty'!$D$14,0)</f>
        <v>0</v>
      </c>
      <c r="X153" s="100"/>
      <c r="Y153" s="100">
        <f>IF(N153="n/a",0,N153*HLOOKUP(Dane!W153,'Założenia - koszty'!$D$12:$J$13,2,TRUE))</f>
        <v>0</v>
      </c>
      <c r="Z153" s="100">
        <f>IF(O153="n/a",0,O153*HLOOKUP(Dane!W153,'Założenia - koszty'!$D$12:$J$13,2,FALSE))</f>
        <v>0</v>
      </c>
      <c r="AA153" s="100">
        <f>IF(Dane!O153&gt;0,Dane!O153*HLOOKUP(Dane!W153,'Założenia - koszty'!$B$12:$F$13,2,FALSE)*'Założenia - koszty'!$D$17*1000*'Założenia - koszty'!$D$4,0)</f>
        <v>0</v>
      </c>
      <c r="AB153" s="100">
        <f>IF(Dane!P153&gt;0,Dane!P153*HLOOKUP(Dane!W153,'Założenia - koszty'!$B$12:$F$13,2,FALSE)*'Założenia - koszty'!$D$17*1000*'Założenia - koszty'!$D$5,0)</f>
        <v>0</v>
      </c>
      <c r="AC153" s="101">
        <f>IF(J153="",0,J153*'Założenia - koszty'!$C$22)+P153+Q153+R153</f>
        <v>0</v>
      </c>
      <c r="AD153" s="101">
        <f t="shared" si="33"/>
        <v>0</v>
      </c>
      <c r="AE153" s="100">
        <f>E153*1000/'Założenia - koszty'!$D$53*'Założenia - koszty'!$D$52</f>
        <v>224</v>
      </c>
      <c r="AF153" s="99">
        <f t="shared" si="37"/>
        <v>224</v>
      </c>
      <c r="AG153" s="99">
        <f t="shared" si="38"/>
        <v>44.800000000000004</v>
      </c>
      <c r="AH153" s="99">
        <f t="shared" si="39"/>
        <v>268.8</v>
      </c>
      <c r="AI153" s="99"/>
      <c r="AJ153" s="99"/>
      <c r="AK153" s="98"/>
    </row>
    <row r="154" spans="2:37" ht="25.5" customHeight="1" x14ac:dyDescent="0.25">
      <c r="B154" s="126" t="str">
        <f>Dane!B154</f>
        <v>05/02/09W2</v>
      </c>
      <c r="C154" s="120" t="str">
        <f>Dane!C154</f>
        <v>tczewski</v>
      </c>
      <c r="D154" s="120" t="str">
        <f>Dane!D154</f>
        <v>Tczew (m)</v>
      </c>
      <c r="E154" s="121">
        <f>Dane!H154</f>
        <v>2.2000000000000002</v>
      </c>
      <c r="F154" s="111"/>
      <c r="G154" s="111"/>
      <c r="H154" s="111"/>
      <c r="I154" s="111"/>
      <c r="J154" s="111"/>
      <c r="K154" s="31" t="str">
        <f>IF(Dane!T154="","",Dane!T154)</f>
        <v/>
      </c>
      <c r="L154" s="21" t="str">
        <f>IF(Dane!L154&gt;0,IF(Dane!X154="b/d",'Założenia - koszty'!$D$5,Dane!X154),"n/a")</f>
        <v>n/a</v>
      </c>
      <c r="M154" s="23">
        <f>IF(Dane!K154&gt;0,IF(Dane!X154="b/d",'Założenia - koszty'!$D$4,Dane!X154),"n/a")</f>
        <v>2.5</v>
      </c>
      <c r="N154" s="23" t="str">
        <f>IFERROR(IF(Dane!L154&gt;0,Koszty!L154*Dane!L154*1000,"n/a"),"n/a")</f>
        <v>n/a</v>
      </c>
      <c r="O154" s="23">
        <f>IFERROR(IF(Dane!K154&gt;0,Koszty!M154*Dane!K154*1000,"n/a"),"n/a")</f>
        <v>3750</v>
      </c>
      <c r="P154" s="100">
        <f>IF(F154="",0,HLOOKUP(B154,'Założenia - koszty'!$C$33:$K$43,10,FALSE))</f>
        <v>0</v>
      </c>
      <c r="Q154" s="100">
        <f>IF(G154="",0,IF(H154="",G154*'Założenia - koszty'!$I$30,G154*HLOOKUP(H154,'Założenia - koszty'!$B$20:$J$30,11,FALSE)))</f>
        <v>0</v>
      </c>
      <c r="R154" s="101">
        <f>IF(I154="",0,I154*'Założenia - koszty'!$D$69)</f>
        <v>0</v>
      </c>
      <c r="S154" s="100">
        <f>Dane!N154*'Założenia - koszty'!$D$48</f>
        <v>0</v>
      </c>
      <c r="T154" s="100">
        <f>IF(Dane!M154&gt;0,Dane!Y154*Dane!M154*1000*HLOOKUP(Dane!W154,'Założenia - koszty'!$B$12:$H$14,2,FALSE),0)*'Założenia - koszty'!$D$17</f>
        <v>0</v>
      </c>
      <c r="U154" s="100">
        <f>Dane!K154*'Założenia - koszty'!$D$9+Dane!L154*'Założenia - koszty'!$E$9</f>
        <v>553125</v>
      </c>
      <c r="V154" s="100">
        <f>IF(Dane!G154=1,Dane!K154*'Założenia - koszty'!$D$14,0)</f>
        <v>0</v>
      </c>
      <c r="W154" s="100">
        <f>IF(Dane!G154=1,Dane!L154*'Założenia - koszty'!$D$14,0)</f>
        <v>0</v>
      </c>
      <c r="X154" s="100"/>
      <c r="Y154" s="100">
        <f>IF(N154="n/a",0,N154*HLOOKUP(Dane!W154,'Założenia - koszty'!$D$12:$J$13,2,TRUE))</f>
        <v>0</v>
      </c>
      <c r="Z154" s="100">
        <f>IF(O154="n/a",0,O154*HLOOKUP(Dane!W154,'Założenia - koszty'!$D$12:$J$13,2,FALSE))</f>
        <v>669675</v>
      </c>
      <c r="AA154" s="100">
        <f>IF(Dane!O154&gt;0,Dane!O154*HLOOKUP(Dane!W154,'Założenia - koszty'!$B$12:$F$13,2,FALSE)*'Założenia - koszty'!$D$17*1000*'Założenia - koszty'!$D$4,0)</f>
        <v>0</v>
      </c>
      <c r="AB154" s="100">
        <f>IF(Dane!P154&gt;0,Dane!P154*HLOOKUP(Dane!W154,'Założenia - koszty'!$B$12:$F$13,2,FALSE)*'Założenia - koszty'!$D$17*1000*'Założenia - koszty'!$D$5,0)</f>
        <v>0</v>
      </c>
      <c r="AC154" s="101">
        <f>IF(J154="",0,J154*'Założenia - koszty'!$C$22)+P154+Q154+R154</f>
        <v>0</v>
      </c>
      <c r="AD154" s="101">
        <f t="shared" si="33"/>
        <v>1222800</v>
      </c>
      <c r="AE154" s="100">
        <f>E154*1000/'Założenia - koszty'!$D$53*'Założenia - koszty'!$D$52</f>
        <v>616</v>
      </c>
      <c r="AF154" s="99">
        <f t="shared" si="37"/>
        <v>1223416</v>
      </c>
      <c r="AG154" s="99">
        <f t="shared" si="38"/>
        <v>244683.2</v>
      </c>
      <c r="AH154" s="99">
        <f t="shared" si="39"/>
        <v>1468099.2</v>
      </c>
      <c r="AI154" s="99"/>
      <c r="AJ154" s="99"/>
      <c r="AK154" s="98"/>
    </row>
    <row r="155" spans="2:37" ht="25.5" customHeight="1" x14ac:dyDescent="0.25">
      <c r="B155" s="126" t="str">
        <f>Dane!B155</f>
        <v>05/02/10W2</v>
      </c>
      <c r="C155" s="120" t="str">
        <f>Dane!C155</f>
        <v>tczewski</v>
      </c>
      <c r="D155" s="120" t="str">
        <f>Dane!D155</f>
        <v>Tczew (m)</v>
      </c>
      <c r="E155" s="121">
        <f>Dane!H155</f>
        <v>1.8</v>
      </c>
      <c r="F155" s="111"/>
      <c r="G155" s="111"/>
      <c r="H155" s="111"/>
      <c r="I155" s="111"/>
      <c r="J155" s="111"/>
      <c r="K155" s="31" t="str">
        <f>IF(Dane!T155="","",Dane!T155)</f>
        <v/>
      </c>
      <c r="L155" s="21" t="str">
        <f>IF(Dane!L155&gt;0,IF(Dane!X155="b/d",'Założenia - koszty'!$D$5,Dane!X155),"n/a")</f>
        <v>n/a</v>
      </c>
      <c r="M155" s="23">
        <f>IF(Dane!K155&gt;0,IF(Dane!X155="b/d",'Założenia - koszty'!$D$4,Dane!X155),"n/a")</f>
        <v>2.5</v>
      </c>
      <c r="N155" s="23" t="str">
        <f>IFERROR(IF(Dane!L155&gt;0,Koszty!L155*Dane!L155*1000,"n/a"),"n/a")</f>
        <v>n/a</v>
      </c>
      <c r="O155" s="23">
        <f>IFERROR(IF(Dane!K155&gt;0,Koszty!M155*Dane!K155*1000,"n/a"),"n/a")</f>
        <v>4500</v>
      </c>
      <c r="P155" s="100">
        <f>IF(F155="",0,HLOOKUP(B155,'Założenia - koszty'!$C$33:$K$43,10,FALSE))</f>
        <v>0</v>
      </c>
      <c r="Q155" s="100">
        <f>IF(G155="",0,IF(H155="",G155*'Założenia - koszty'!$I$30,G155*HLOOKUP(H155,'Założenia - koszty'!$B$20:$J$30,11,FALSE)))</f>
        <v>0</v>
      </c>
      <c r="R155" s="101">
        <f>IF(I155="",0,I155*'Założenia - koszty'!$D$69)</f>
        <v>0</v>
      </c>
      <c r="S155" s="100">
        <f>Dane!N155*'Założenia - koszty'!$D$48</f>
        <v>0</v>
      </c>
      <c r="T155" s="100">
        <f>IF(Dane!M155&gt;0,Dane!Y155*Dane!M155*1000*HLOOKUP(Dane!W155,'Założenia - koszty'!$B$12:$H$14,2,FALSE),0)*'Założenia - koszty'!$D$17</f>
        <v>0</v>
      </c>
      <c r="U155" s="100">
        <f>Dane!K155*'Założenia - koszty'!$D$9+Dane!L155*'Założenia - koszty'!$E$9</f>
        <v>663750</v>
      </c>
      <c r="V155" s="100">
        <f>IF(Dane!G155=1,Dane!K155*'Założenia - koszty'!$D$14,0)</f>
        <v>0</v>
      </c>
      <c r="W155" s="100">
        <f>IF(Dane!G155=1,Dane!L155*'Założenia - koszty'!$D$14,0)</f>
        <v>0</v>
      </c>
      <c r="X155" s="100"/>
      <c r="Y155" s="100">
        <f>IF(N155="n/a",0,N155*HLOOKUP(Dane!W155,'Założenia - koszty'!$D$12:$J$13,2,TRUE))</f>
        <v>0</v>
      </c>
      <c r="Z155" s="100">
        <f>IF(O155="n/a",0,O155*HLOOKUP(Dane!W155,'Założenia - koszty'!$D$12:$J$13,2,FALSE))</f>
        <v>803610</v>
      </c>
      <c r="AA155" s="100">
        <f>IF(Dane!O155&gt;0,Dane!O155*HLOOKUP(Dane!W155,'Założenia - koszty'!$B$12:$F$13,2,FALSE)*'Założenia - koszty'!$D$17*1000*'Założenia - koszty'!$D$4,0)</f>
        <v>0</v>
      </c>
      <c r="AB155" s="100">
        <f>IF(Dane!P155&gt;0,Dane!P155*HLOOKUP(Dane!W155,'Założenia - koszty'!$B$12:$F$13,2,FALSE)*'Założenia - koszty'!$D$17*1000*'Założenia - koszty'!$D$5,0)</f>
        <v>0</v>
      </c>
      <c r="AC155" s="101">
        <f>IF(J155="",0,J155*'Założenia - koszty'!$C$22)+P155+Q155+R155</f>
        <v>0</v>
      </c>
      <c r="AD155" s="101">
        <f t="shared" si="33"/>
        <v>1467360</v>
      </c>
      <c r="AE155" s="100">
        <f>E155*1000/'Założenia - koszty'!$D$53*'Założenia - koszty'!$D$52</f>
        <v>504</v>
      </c>
      <c r="AF155" s="99">
        <f t="shared" si="37"/>
        <v>1467864</v>
      </c>
      <c r="AG155" s="99">
        <f t="shared" si="38"/>
        <v>293572.8</v>
      </c>
      <c r="AH155" s="99">
        <f t="shared" si="39"/>
        <v>1761436.8</v>
      </c>
      <c r="AI155" s="99"/>
      <c r="AJ155" s="99"/>
      <c r="AK155" s="98"/>
    </row>
    <row r="156" spans="2:37" ht="25.5" customHeight="1" x14ac:dyDescent="0.25">
      <c r="B156" s="125" t="str">
        <f>Dane!B156</f>
        <v>06/04/08W</v>
      </c>
      <c r="C156" s="120" t="str">
        <f>Dane!C156</f>
        <v>malborski</v>
      </c>
      <c r="D156" s="120" t="str">
        <f>Dane!D156</f>
        <v>Malbork (m)</v>
      </c>
      <c r="E156" s="121">
        <f>Dane!H156</f>
        <v>3.5</v>
      </c>
      <c r="F156" s="111"/>
      <c r="G156" s="111"/>
      <c r="H156" s="111"/>
      <c r="I156" s="111"/>
      <c r="J156" s="111"/>
      <c r="K156" s="31" t="str">
        <f>IF(Dane!T156="","",Dane!T156)</f>
        <v/>
      </c>
      <c r="L156" s="21" t="str">
        <f>IF(Dane!L156&gt;0,IF(Dane!X156="b/d",'Założenia - koszty'!$D$5,Dane!X156),"n/a")</f>
        <v>n/a</v>
      </c>
      <c r="M156" s="23">
        <f>IF(Dane!K156&gt;0,IF(Dane!X156="b/d",'Założenia - koszty'!$D$4,Dane!X156),"n/a")</f>
        <v>2.5</v>
      </c>
      <c r="N156" s="23" t="str">
        <f>IFERROR(IF(Dane!L156&gt;0,Koszty!L156*Dane!L156*1000,"n/a"),"n/a")</f>
        <v>n/a</v>
      </c>
      <c r="O156" s="23">
        <f>IFERROR(IF(Dane!K156&gt;0,Koszty!M156*Dane!K156*1000,"n/a"),"n/a")</f>
        <v>8750</v>
      </c>
      <c r="P156" s="100">
        <f>IF(F156="",0,HLOOKUP(B156,'Założenia - koszty'!$C$33:$K$43,10,FALSE))</f>
        <v>0</v>
      </c>
      <c r="Q156" s="100">
        <f>IF(G156="",0,IF(H156="",G156*'Założenia - koszty'!$I$30,G156*HLOOKUP(H156,'Założenia - koszty'!$B$20:$J$30,11,FALSE)))</f>
        <v>0</v>
      </c>
      <c r="R156" s="101">
        <f>IF(I156="",0,I156*'Założenia - koszty'!$D$69)</f>
        <v>0</v>
      </c>
      <c r="S156" s="100">
        <f>Dane!N156*'Założenia - koszty'!$D$48</f>
        <v>0</v>
      </c>
      <c r="T156" s="100">
        <f>IF(Dane!M156&gt;0,Dane!Y156*Dane!M156*1000*HLOOKUP(Dane!W156,'Założenia - koszty'!$B$12:$H$14,2,FALSE),0)*'Założenia - koszty'!$D$17</f>
        <v>0</v>
      </c>
      <c r="U156" s="100">
        <f>Dane!K156*'Założenia - koszty'!$D$9+Dane!L156*'Założenia - koszty'!$E$9</f>
        <v>1290625</v>
      </c>
      <c r="V156" s="100">
        <f>IF(Dane!G156=1,Dane!K156*'Założenia - koszty'!$D$14,0)</f>
        <v>0</v>
      </c>
      <c r="W156" s="100">
        <f>IF(Dane!G156=1,Dane!L156*'Założenia - koszty'!$D$14,0)</f>
        <v>0</v>
      </c>
      <c r="X156" s="100"/>
      <c r="Y156" s="100">
        <f>IF(N156="n/a",0,N156*HLOOKUP(Dane!W156,'Założenia - koszty'!$D$12:$J$13,2,TRUE))</f>
        <v>0</v>
      </c>
      <c r="Z156" s="100">
        <f>IF(O156="n/a",0,O156*HLOOKUP(Dane!W156,'Założenia - koszty'!$D$12:$J$13,2,FALSE))</f>
        <v>1562575</v>
      </c>
      <c r="AA156" s="100">
        <f>IF(Dane!O156&gt;0,Dane!O156*HLOOKUP(Dane!W156,'Założenia - koszty'!$B$12:$F$13,2,FALSE)*'Założenia - koszty'!$D$17*1000*'Założenia - koszty'!$D$4,0)</f>
        <v>0</v>
      </c>
      <c r="AB156" s="100">
        <f>IF(Dane!P156&gt;0,Dane!P156*HLOOKUP(Dane!W156,'Założenia - koszty'!$B$12:$F$13,2,FALSE)*'Założenia - koszty'!$D$17*1000*'Założenia - koszty'!$D$5,0)</f>
        <v>0</v>
      </c>
      <c r="AC156" s="101">
        <f>IF(J156="",0,J156*'Założenia - koszty'!$C$22)+P156+Q156+R156</f>
        <v>0</v>
      </c>
      <c r="AD156" s="101">
        <f t="shared" si="33"/>
        <v>2853200</v>
      </c>
      <c r="AE156" s="100">
        <f>E156*1000/'Założenia - koszty'!$D$53*'Założenia - koszty'!$D$52</f>
        <v>980</v>
      </c>
      <c r="AF156" s="99">
        <f t="shared" si="37"/>
        <v>2854180</v>
      </c>
      <c r="AG156" s="99">
        <f t="shared" si="38"/>
        <v>570836</v>
      </c>
      <c r="AH156" s="99">
        <f t="shared" si="39"/>
        <v>3425016</v>
      </c>
      <c r="AI156" s="99"/>
      <c r="AJ156" s="99"/>
      <c r="AK156" s="98"/>
    </row>
    <row r="157" spans="2:37" ht="25.5" customHeight="1" x14ac:dyDescent="0.25">
      <c r="B157" s="125" t="str">
        <f>Dane!B157</f>
        <v>06/05/01W</v>
      </c>
      <c r="C157" s="120" t="str">
        <f>Dane!C157</f>
        <v>malborski</v>
      </c>
      <c r="D157" s="120" t="str">
        <f>Dane!D157</f>
        <v>Stare Pole</v>
      </c>
      <c r="E157" s="121">
        <f>Dane!H157</f>
        <v>8.6999999999999993</v>
      </c>
      <c r="F157" s="111"/>
      <c r="G157" s="111">
        <v>1</v>
      </c>
      <c r="H157" s="111"/>
      <c r="I157" s="111"/>
      <c r="J157" s="111"/>
      <c r="K157" s="31" t="str">
        <f>IF(Dane!T157="","",Dane!T157)</f>
        <v/>
      </c>
      <c r="L157" s="21" t="str">
        <f>IF(Dane!L157&gt;0,IF(Dane!X157="b/d",'Założenia - koszty'!$D$5,Dane!X157),"n/a")</f>
        <v>n/a</v>
      </c>
      <c r="M157" s="23">
        <f>IF(Dane!K157&gt;0,IF(Dane!X157="b/d",'Założenia - koszty'!$D$4,Dane!X157),"n/a")</f>
        <v>2.5</v>
      </c>
      <c r="N157" s="23" t="str">
        <f>IFERROR(IF(Dane!L157&gt;0,Koszty!L157*Dane!L157*1000,"n/a"),"n/a")</f>
        <v>n/a</v>
      </c>
      <c r="O157" s="23">
        <f>IFERROR(IF(Dane!K157&gt;0,Koszty!M157*Dane!K157*1000,"n/a"),"n/a")</f>
        <v>21750</v>
      </c>
      <c r="P157" s="100">
        <f>IF(F157="",0,HLOOKUP(B157,'Założenia - koszty'!$C$33:$K$43,10,FALSE))</f>
        <v>0</v>
      </c>
      <c r="Q157" s="100">
        <f>IF(G157="",0,IF(H157="",G157*'Założenia - koszty'!$I$30,G157*HLOOKUP(H157,'Założenia - koszty'!$B$20:$J$30,11,FALSE)))</f>
        <v>81940</v>
      </c>
      <c r="R157" s="101">
        <f>IF(I157="",0,I157*'Założenia - koszty'!$D$69)</f>
        <v>0</v>
      </c>
      <c r="S157" s="100">
        <f>Dane!N157*'Założenia - koszty'!$D$48</f>
        <v>0</v>
      </c>
      <c r="T157" s="100">
        <f>IF(Dane!M157&gt;0,Dane!Y157*Dane!M157*1000*HLOOKUP(Dane!W157,'Założenia - koszty'!$B$12:$H$14,2,FALSE),0)*'Założenia - koszty'!$D$17</f>
        <v>0</v>
      </c>
      <c r="U157" s="100">
        <f>Dane!K157*'Założenia - koszty'!$D$9+Dane!L157*'Założenia - koszty'!$E$9</f>
        <v>3208124.9999999995</v>
      </c>
      <c r="V157" s="100">
        <f>IF(Dane!G157=1,Dane!K157*'Założenia - koszty'!$D$14,0)</f>
        <v>0</v>
      </c>
      <c r="W157" s="100">
        <f>IF(Dane!G157=1,Dane!L157*'Założenia - koszty'!$D$14,0)</f>
        <v>0</v>
      </c>
      <c r="X157" s="100"/>
      <c r="Y157" s="100">
        <f>IF(N157="n/a",0,N157*HLOOKUP(Dane!W157,'Założenia - koszty'!$D$12:$J$13,2,TRUE))</f>
        <v>0</v>
      </c>
      <c r="Z157" s="100">
        <f>IF(O157="n/a",0,O157*HLOOKUP(Dane!W157,'Założenia - koszty'!$D$12:$J$13,2,FALSE))</f>
        <v>3884115.0000000005</v>
      </c>
      <c r="AA157" s="100">
        <f>IF(Dane!O157&gt;0,Dane!O157*HLOOKUP(Dane!W157,'Założenia - koszty'!$B$12:$F$13,2,FALSE)*'Założenia - koszty'!$D$17*1000*'Założenia - koszty'!$D$4,0)</f>
        <v>0</v>
      </c>
      <c r="AB157" s="100">
        <f>IF(Dane!P157&gt;0,Dane!P157*HLOOKUP(Dane!W157,'Założenia - koszty'!$B$12:$F$13,2,FALSE)*'Założenia - koszty'!$D$17*1000*'Założenia - koszty'!$D$5,0)</f>
        <v>0</v>
      </c>
      <c r="AC157" s="101">
        <f>IF(J157="",0,J157*'Założenia - koszty'!$C$22)+P157+Q157+R157</f>
        <v>81940</v>
      </c>
      <c r="AD157" s="101">
        <f t="shared" si="33"/>
        <v>7092240</v>
      </c>
      <c r="AE157" s="100">
        <f>E157*1000/'Założenia - koszty'!$D$53*'Założenia - koszty'!$D$52</f>
        <v>2436</v>
      </c>
      <c r="AF157" s="99">
        <f t="shared" si="37"/>
        <v>7176616</v>
      </c>
      <c r="AG157" s="99">
        <f t="shared" si="38"/>
        <v>1435323.2000000002</v>
      </c>
      <c r="AH157" s="99">
        <f t="shared" si="39"/>
        <v>8611939.1999999993</v>
      </c>
      <c r="AI157" s="99"/>
      <c r="AJ157" s="99"/>
      <c r="AK157" s="98"/>
    </row>
    <row r="158" spans="2:37" ht="25.5" customHeight="1" x14ac:dyDescent="0.25">
      <c r="B158" s="125" t="str">
        <f>Dane!B158</f>
        <v>06/05/02W</v>
      </c>
      <c r="C158" s="120" t="str">
        <f>Dane!C158</f>
        <v>malborski</v>
      </c>
      <c r="D158" s="120" t="str">
        <f>Dane!D158</f>
        <v>Stare Pole</v>
      </c>
      <c r="E158" s="121">
        <f>Dane!H158</f>
        <v>4.3</v>
      </c>
      <c r="F158" s="111"/>
      <c r="G158" s="111"/>
      <c r="H158" s="111"/>
      <c r="I158" s="111"/>
      <c r="J158" s="111"/>
      <c r="K158" s="31" t="str">
        <f>IF(Dane!T158="","",Dane!T158)</f>
        <v/>
      </c>
      <c r="L158" s="21" t="str">
        <f>IF(Dane!L158&gt;0,IF(Dane!X158="b/d",'Założenia - koszty'!$D$5,Dane!X158),"n/a")</f>
        <v>n/a</v>
      </c>
      <c r="M158" s="23" t="str">
        <f>IF(Dane!K158&gt;0,IF(Dane!X158="b/d",'Założenia - koszty'!$D$4,Dane!X158),"n/a")</f>
        <v>n/a</v>
      </c>
      <c r="N158" s="23" t="str">
        <f>IFERROR(IF(Dane!L158&gt;0,Koszty!L158*Dane!L158*1000,"n/a"),"n/a")</f>
        <v>n/a</v>
      </c>
      <c r="O158" s="23" t="str">
        <f>IFERROR(IF(Dane!K158&gt;0,Koszty!M158*Dane!K158*1000,"n/a"),"n/a")</f>
        <v>n/a</v>
      </c>
      <c r="P158" s="100">
        <f>IF(F158="",0,HLOOKUP(B158,'Założenia - koszty'!$C$33:$K$43,10,FALSE))</f>
        <v>0</v>
      </c>
      <c r="Q158" s="100">
        <f>IF(G158="",0,IF(H158="",G158*'Założenia - koszty'!$I$30,G158*HLOOKUP(H158,'Założenia - koszty'!$B$20:$J$30,11,FALSE)))</f>
        <v>0</v>
      </c>
      <c r="R158" s="101">
        <f>IF(I158="",0,I158*'Założenia - koszty'!$D$69)</f>
        <v>0</v>
      </c>
      <c r="S158" s="100">
        <f>Dane!N158*'Założenia - koszty'!$D$48</f>
        <v>0</v>
      </c>
      <c r="T158" s="100">
        <f>IF(Dane!M158&gt;0,Dane!Y158*Dane!M158*1000*HLOOKUP(Dane!W158,'Założenia - koszty'!$B$12:$H$14,2,FALSE),0)*'Założenia - koszty'!$D$17</f>
        <v>0</v>
      </c>
      <c r="U158" s="100">
        <f>Dane!K158*'Założenia - koszty'!$D$9+Dane!L158*'Założenia - koszty'!$E$9</f>
        <v>0</v>
      </c>
      <c r="V158" s="100">
        <f>IF(Dane!G158=1,Dane!K158*'Założenia - koszty'!$D$14,0)</f>
        <v>0</v>
      </c>
      <c r="W158" s="100">
        <f>IF(Dane!G158=1,Dane!L158*'Założenia - koszty'!$D$14,0)</f>
        <v>0</v>
      </c>
      <c r="X158" s="100"/>
      <c r="Y158" s="100">
        <f>IF(N158="n/a",0,N158*HLOOKUP(Dane!W158,'Założenia - koszty'!$D$12:$J$13,2,TRUE))</f>
        <v>0</v>
      </c>
      <c r="Z158" s="100">
        <f>IF(O158="n/a",0,O158*HLOOKUP(Dane!W158,'Założenia - koszty'!$D$12:$J$13,2,FALSE))</f>
        <v>0</v>
      </c>
      <c r="AA158" s="100">
        <f>IF(Dane!O158&gt;0,Dane!O158*HLOOKUP(Dane!W158,'Założenia - koszty'!$B$12:$F$13,2,FALSE)*'Założenia - koszty'!$D$17*1000*'Założenia - koszty'!$D$4,0)</f>
        <v>0</v>
      </c>
      <c r="AB158" s="100">
        <f>IF(Dane!P158&gt;0,Dane!P158*HLOOKUP(Dane!W158,'Założenia - koszty'!$B$12:$F$13,2,FALSE)*'Założenia - koszty'!$D$17*1000*'Założenia - koszty'!$D$5,0)</f>
        <v>0</v>
      </c>
      <c r="AC158" s="101">
        <f>IF(J158="",0,J158*'Założenia - koszty'!$C$22)+P158+Q158+R158</f>
        <v>0</v>
      </c>
      <c r="AD158" s="101">
        <f t="shared" si="33"/>
        <v>0</v>
      </c>
      <c r="AE158" s="100">
        <f>E158*1000/'Założenia - koszty'!$D$53*'Założenia - koszty'!$D$52</f>
        <v>1204</v>
      </c>
      <c r="AF158" s="99">
        <f t="shared" si="37"/>
        <v>1204</v>
      </c>
      <c r="AG158" s="99">
        <f t="shared" si="38"/>
        <v>240.8</v>
      </c>
      <c r="AH158" s="99">
        <f t="shared" si="39"/>
        <v>1444.8</v>
      </c>
      <c r="AI158" s="99"/>
      <c r="AJ158" s="99"/>
      <c r="AK158" s="98"/>
    </row>
    <row r="159" spans="2:37" ht="25.5" customHeight="1" x14ac:dyDescent="0.25">
      <c r="B159" s="125" t="str">
        <f>Dane!B159</f>
        <v>07/01/10W</v>
      </c>
      <c r="C159" s="120" t="str">
        <f>Dane!C159</f>
        <v>sztumski</v>
      </c>
      <c r="D159" s="120" t="str">
        <f>Dane!D159</f>
        <v>Stary Targ</v>
      </c>
      <c r="E159" s="121">
        <f>Dane!H159</f>
        <v>13.1</v>
      </c>
      <c r="F159" s="111"/>
      <c r="G159" s="111">
        <v>3</v>
      </c>
      <c r="H159" s="111"/>
      <c r="I159" s="111"/>
      <c r="J159" s="111"/>
      <c r="K159" s="31" t="str">
        <f>IF(Dane!T159="","",Dane!T159)</f>
        <v/>
      </c>
      <c r="L159" s="21" t="str">
        <f>IF(Dane!L159&gt;0,IF(Dane!X159="b/d",'Założenia - koszty'!$D$5,Dane!X159),"n/a")</f>
        <v>n/a</v>
      </c>
      <c r="M159" s="23">
        <f>IF(Dane!K159&gt;0,IF(Dane!X159="b/d",'Założenia - koszty'!$D$4,Dane!X159),"n/a")</f>
        <v>2.5</v>
      </c>
      <c r="N159" s="23" t="str">
        <f>IFERROR(IF(Dane!L159&gt;0,Koszty!L159*Dane!L159*1000,"n/a"),"n/a")</f>
        <v>n/a</v>
      </c>
      <c r="O159" s="23">
        <f>IFERROR(IF(Dane!K159&gt;0,Koszty!M159*Dane!K159*1000,"n/a"),"n/a")</f>
        <v>32750</v>
      </c>
      <c r="P159" s="100">
        <f>IF(F159="",0,HLOOKUP(B159,'Założenia - koszty'!$C$33:$K$43,10,FALSE))</f>
        <v>0</v>
      </c>
      <c r="Q159" s="100">
        <f>IF(G159="",0,IF(H159="",G159*'Założenia - koszty'!$I$30,G159*HLOOKUP(H159,'Założenia - koszty'!$B$20:$J$30,11,FALSE)))</f>
        <v>245820</v>
      </c>
      <c r="R159" s="101">
        <f>IF(I159="",0,I159*'Założenia - koszty'!$D$69)</f>
        <v>0</v>
      </c>
      <c r="S159" s="100">
        <f>Dane!N159*'Założenia - koszty'!$D$48</f>
        <v>0</v>
      </c>
      <c r="T159" s="100">
        <f>IF(Dane!M159&gt;0,Dane!Y159*Dane!M159*1000*HLOOKUP(Dane!W159,'Założenia - koszty'!$B$12:$H$14,2,FALSE),0)*'Założenia - koszty'!$D$17</f>
        <v>0</v>
      </c>
      <c r="U159" s="100">
        <f>Dane!K159*'Założenia - koszty'!$D$9+Dane!L159*'Założenia - koszty'!$E$9</f>
        <v>4830625</v>
      </c>
      <c r="V159" s="100">
        <f>IF(Dane!G159=1,Dane!K159*'Założenia - koszty'!$D$14,0)</f>
        <v>0</v>
      </c>
      <c r="W159" s="100">
        <f>IF(Dane!G159=1,Dane!L159*'Założenia - koszty'!$D$14,0)</f>
        <v>0</v>
      </c>
      <c r="X159" s="100"/>
      <c r="Y159" s="100">
        <f>IF(N159="n/a",0,N159*HLOOKUP(Dane!W159,'Założenia - koszty'!$D$12:$J$13,2,TRUE))</f>
        <v>0</v>
      </c>
      <c r="Z159" s="100">
        <f>IF(O159="n/a",0,O159*HLOOKUP(Dane!W159,'Założenia - koszty'!$D$12:$J$13,2,FALSE))</f>
        <v>5848495</v>
      </c>
      <c r="AA159" s="100">
        <f>IF(Dane!O159&gt;0,Dane!O159*HLOOKUP(Dane!W159,'Założenia - koszty'!$B$12:$F$13,2,FALSE)*'Założenia - koszty'!$D$17*1000*'Założenia - koszty'!$D$4,0)</f>
        <v>0</v>
      </c>
      <c r="AB159" s="100">
        <f>IF(Dane!P159&gt;0,Dane!P159*HLOOKUP(Dane!W159,'Założenia - koszty'!$B$12:$F$13,2,FALSE)*'Założenia - koszty'!$D$17*1000*'Założenia - koszty'!$D$5,0)</f>
        <v>0</v>
      </c>
      <c r="AC159" s="101">
        <f>IF(J159="",0,J159*'Założenia - koszty'!$C$22)+P159+Q159+R159</f>
        <v>245820</v>
      </c>
      <c r="AD159" s="101">
        <f t="shared" si="33"/>
        <v>10679120</v>
      </c>
      <c r="AE159" s="100">
        <f>E159*1000/'Założenia - koszty'!$D$53*'Założenia - koszty'!$D$52</f>
        <v>3668</v>
      </c>
      <c r="AF159" s="99">
        <f t="shared" si="37"/>
        <v>10928608</v>
      </c>
      <c r="AG159" s="99">
        <f t="shared" si="38"/>
        <v>2185721.6</v>
      </c>
      <c r="AH159" s="99">
        <f t="shared" si="39"/>
        <v>13114329.6</v>
      </c>
      <c r="AI159" s="99"/>
      <c r="AJ159" s="99"/>
      <c r="AK159" s="98"/>
    </row>
    <row r="160" spans="2:37" ht="25.5" customHeight="1" x14ac:dyDescent="0.25">
      <c r="B160" s="125" t="str">
        <f>Dane!B160</f>
        <v>07/02/11W</v>
      </c>
      <c r="C160" s="120" t="str">
        <f>Dane!C160</f>
        <v>sztumski</v>
      </c>
      <c r="D160" s="120" t="str">
        <f>Dane!D160</f>
        <v>Dzierzgoń</v>
      </c>
      <c r="E160" s="121">
        <f>Dane!H160</f>
        <v>6.2</v>
      </c>
      <c r="F160" s="111"/>
      <c r="G160" s="111">
        <v>1</v>
      </c>
      <c r="H160" s="111"/>
      <c r="I160" s="111"/>
      <c r="J160" s="111"/>
      <c r="K160" s="31" t="str">
        <f>IF(Dane!T160="","",Dane!T160)</f>
        <v/>
      </c>
      <c r="L160" s="21" t="str">
        <f>IF(Dane!L160&gt;0,IF(Dane!X160="b/d",'Założenia - koszty'!$D$5,Dane!X160),"n/a")</f>
        <v>n/a</v>
      </c>
      <c r="M160" s="23">
        <f>IF(Dane!K160&gt;0,IF(Dane!X160="b/d",'Założenia - koszty'!$D$4,Dane!X160),"n/a")</f>
        <v>2.5</v>
      </c>
      <c r="N160" s="23" t="str">
        <f>IFERROR(IF(Dane!L160&gt;0,Koszty!L160*Dane!L160*1000,"n/a"),"n/a")</f>
        <v>n/a</v>
      </c>
      <c r="O160" s="23">
        <f>IFERROR(IF(Dane!K160&gt;0,Koszty!M160*Dane!K160*1000,"n/a"),"n/a")</f>
        <v>15500</v>
      </c>
      <c r="P160" s="100">
        <f>IF(F160="",0,HLOOKUP(B160,'Założenia - koszty'!$C$33:$K$43,10,FALSE))</f>
        <v>0</v>
      </c>
      <c r="Q160" s="100">
        <f>IF(G160="",0,IF(H160="",G160*'Założenia - koszty'!$I$30,G160*HLOOKUP(H160,'Założenia - koszty'!$B$20:$J$30,11,FALSE)))</f>
        <v>81940</v>
      </c>
      <c r="R160" s="101">
        <f>IF(I160="",0,I160*'Założenia - koszty'!$D$69)</f>
        <v>0</v>
      </c>
      <c r="S160" s="100">
        <f>Dane!N160*'Założenia - koszty'!$D$48</f>
        <v>0</v>
      </c>
      <c r="T160" s="100">
        <f>IF(Dane!M160&gt;0,Dane!Y160*Dane!M160*1000*HLOOKUP(Dane!W160,'Założenia - koszty'!$B$12:$H$14,2,FALSE),0)*'Założenia - koszty'!$D$17</f>
        <v>0</v>
      </c>
      <c r="U160" s="100">
        <f>Dane!K160*'Założenia - koszty'!$D$9+Dane!L160*'Założenia - koszty'!$E$9</f>
        <v>2286250</v>
      </c>
      <c r="V160" s="100">
        <f>IF(Dane!G160=1,Dane!K160*'Założenia - koszty'!$D$14,0)</f>
        <v>0</v>
      </c>
      <c r="W160" s="100">
        <f>IF(Dane!G160=1,Dane!L160*'Założenia - koszty'!$D$14,0)</f>
        <v>0</v>
      </c>
      <c r="X160" s="100"/>
      <c r="Y160" s="100">
        <f>IF(N160="n/a",0,N160*HLOOKUP(Dane!W160,'Założenia - koszty'!$D$12:$J$13,2,TRUE))</f>
        <v>0</v>
      </c>
      <c r="Z160" s="100">
        <f>IF(O160="n/a",0,O160*HLOOKUP(Dane!W160,'Założenia - koszty'!$D$12:$J$13,2,FALSE))</f>
        <v>2767990</v>
      </c>
      <c r="AA160" s="100">
        <f>IF(Dane!O160&gt;0,Dane!O160*HLOOKUP(Dane!W160,'Założenia - koszty'!$B$12:$F$13,2,FALSE)*'Założenia - koszty'!$D$17*1000*'Założenia - koszty'!$D$4,0)</f>
        <v>0</v>
      </c>
      <c r="AB160" s="100">
        <f>IF(Dane!P160&gt;0,Dane!P160*HLOOKUP(Dane!W160,'Założenia - koszty'!$B$12:$F$13,2,FALSE)*'Założenia - koszty'!$D$17*1000*'Założenia - koszty'!$D$5,0)</f>
        <v>0</v>
      </c>
      <c r="AC160" s="101">
        <f>IF(J160="",0,J160*'Założenia - koszty'!$C$22)+P160+Q160+R160</f>
        <v>81940</v>
      </c>
      <c r="AD160" s="101">
        <f t="shared" si="33"/>
        <v>5054240</v>
      </c>
      <c r="AE160" s="100">
        <f>E160*1000/'Założenia - koszty'!$D$53*'Założenia - koszty'!$D$52</f>
        <v>1736</v>
      </c>
      <c r="AF160" s="99">
        <f t="shared" si="37"/>
        <v>5137916</v>
      </c>
      <c r="AG160" s="99">
        <f t="shared" si="38"/>
        <v>1027583.2000000001</v>
      </c>
      <c r="AH160" s="99">
        <f t="shared" si="39"/>
        <v>6165499.2000000002</v>
      </c>
      <c r="AI160" s="99"/>
      <c r="AJ160" s="99"/>
      <c r="AK160" s="98"/>
    </row>
    <row r="161" spans="2:37" ht="25.5" customHeight="1" x14ac:dyDescent="0.25">
      <c r="B161" s="125" t="str">
        <f>Dane!B161</f>
        <v>07/02/12W</v>
      </c>
      <c r="C161" s="120" t="str">
        <f>Dane!C161</f>
        <v>sztumski</v>
      </c>
      <c r="D161" s="120" t="str">
        <f>Dane!D161</f>
        <v>Dzierzgoń</v>
      </c>
      <c r="E161" s="121">
        <f>Dane!H161</f>
        <v>1.1000000000000001</v>
      </c>
      <c r="F161" s="111"/>
      <c r="G161" s="111"/>
      <c r="H161" s="111"/>
      <c r="I161" s="111"/>
      <c r="J161" s="111"/>
      <c r="K161" s="31" t="str">
        <f>IF(Dane!T161="","",Dane!T161)</f>
        <v/>
      </c>
      <c r="L161" s="21" t="str">
        <f>IF(Dane!L161&gt;0,IF(Dane!X161="b/d",'Założenia - koszty'!$D$5,Dane!X161),"n/a")</f>
        <v>n/a</v>
      </c>
      <c r="M161" s="23">
        <f>IF(Dane!K161&gt;0,IF(Dane!X161="b/d",'Założenia - koszty'!$D$4,Dane!X161),"n/a")</f>
        <v>2.5</v>
      </c>
      <c r="N161" s="23" t="str">
        <f>IFERROR(IF(Dane!L161&gt;0,Koszty!L161*Dane!L161*1000,"n/a"),"n/a")</f>
        <v>n/a</v>
      </c>
      <c r="O161" s="23">
        <f>IFERROR(IF(Dane!K161&gt;0,Koszty!M161*Dane!K161*1000,"n/a"),"n/a")</f>
        <v>500</v>
      </c>
      <c r="P161" s="100">
        <f>IF(F161="",0,HLOOKUP(B161,'Założenia - koszty'!$C$33:$K$43,10,FALSE))</f>
        <v>0</v>
      </c>
      <c r="Q161" s="100">
        <f>IF(G161="",0,IF(H161="",G161*'Założenia - koszty'!$I$30,G161*HLOOKUP(H161,'Założenia - koszty'!$B$20:$J$30,11,FALSE)))</f>
        <v>0</v>
      </c>
      <c r="R161" s="101">
        <f>IF(I161="",0,I161*'Założenia - koszty'!$D$69)</f>
        <v>0</v>
      </c>
      <c r="S161" s="100">
        <f>Dane!N161*'Założenia - koszty'!$D$48</f>
        <v>27000</v>
      </c>
      <c r="T161" s="100">
        <f>IF(Dane!M161&gt;0,Dane!Y161*Dane!M161*1000*HLOOKUP(Dane!W161,'Założenia - koszty'!$B$12:$H$14,2,FALSE),0)*'Założenia - koszty'!$D$17</f>
        <v>0</v>
      </c>
      <c r="U161" s="100">
        <f>Dane!K161*'Założenia - koszty'!$D$9+Dane!L161*'Założenia - koszty'!$E$9</f>
        <v>73750</v>
      </c>
      <c r="V161" s="100">
        <f>IF(Dane!G161=1,Dane!K161*'Założenia - koszty'!$D$14,0)</f>
        <v>0</v>
      </c>
      <c r="W161" s="100">
        <f>IF(Dane!G161=1,Dane!L161*'Założenia - koszty'!$D$14,0)</f>
        <v>0</v>
      </c>
      <c r="X161" s="100"/>
      <c r="Y161" s="100">
        <f>IF(N161="n/a",0,N161*HLOOKUP(Dane!W161,'Założenia - koszty'!$D$12:$J$13,2,TRUE))</f>
        <v>0</v>
      </c>
      <c r="Z161" s="100">
        <f>IF(O161="n/a",0,O161*HLOOKUP(Dane!W161,'Założenia - koszty'!$D$12:$J$13,2,FALSE))</f>
        <v>89290</v>
      </c>
      <c r="AA161" s="100">
        <f>IF(Dane!O161&gt;0,Dane!O161*HLOOKUP(Dane!W161,'Założenia - koszty'!$B$12:$F$13,2,FALSE)*'Założenia - koszty'!$D$17*1000*'Założenia - koszty'!$D$4,0)</f>
        <v>0</v>
      </c>
      <c r="AB161" s="100">
        <f>IF(Dane!P161&gt;0,Dane!P161*HLOOKUP(Dane!W161,'Założenia - koszty'!$B$12:$F$13,2,FALSE)*'Założenia - koszty'!$D$17*1000*'Założenia - koszty'!$D$5,0)</f>
        <v>0</v>
      </c>
      <c r="AC161" s="101">
        <f>IF(J161="",0,J161*'Założenia - koszty'!$C$22)+P161+Q161+R161</f>
        <v>0</v>
      </c>
      <c r="AD161" s="101">
        <f t="shared" si="33"/>
        <v>190040</v>
      </c>
      <c r="AE161" s="100">
        <f>E161*1000/'Założenia - koszty'!$D$53*'Założenia - koszty'!$D$52</f>
        <v>308</v>
      </c>
      <c r="AF161" s="99">
        <f t="shared" si="37"/>
        <v>190348</v>
      </c>
      <c r="AG161" s="99">
        <f t="shared" si="38"/>
        <v>38069.599999999999</v>
      </c>
      <c r="AH161" s="99">
        <f t="shared" si="39"/>
        <v>228417.6</v>
      </c>
      <c r="AI161" s="99"/>
      <c r="AJ161" s="99"/>
      <c r="AK161" s="98"/>
    </row>
    <row r="162" spans="2:37" ht="24.75" customHeight="1" x14ac:dyDescent="0.25">
      <c r="B162" s="125" t="str">
        <f>Dane!B162</f>
        <v>07/02/13W</v>
      </c>
      <c r="C162" s="120" t="str">
        <f>Dane!C162</f>
        <v>sztumski</v>
      </c>
      <c r="D162" s="120" t="str">
        <f>Dane!D162</f>
        <v>Dzierzgoń</v>
      </c>
      <c r="E162" s="121">
        <f>Dane!H162</f>
        <v>11.9</v>
      </c>
      <c r="F162" s="111"/>
      <c r="G162" s="111">
        <v>2</v>
      </c>
      <c r="H162" s="111"/>
      <c r="I162" s="111"/>
      <c r="J162" s="111"/>
      <c r="K162" s="31" t="str">
        <f>IF(Dane!T162="","",Dane!T162)</f>
        <v/>
      </c>
      <c r="L162" s="21" t="str">
        <f>IF(Dane!L162&gt;0,IF(Dane!X162="b/d",'Założenia - koszty'!$D$5,Dane!X162),"n/a")</f>
        <v>n/a</v>
      </c>
      <c r="M162" s="23">
        <f>IF(Dane!K162&gt;0,IF(Dane!X162="b/d",'Założenia - koszty'!$D$4,Dane!X162),"n/a")</f>
        <v>2.5</v>
      </c>
      <c r="N162" s="23" t="str">
        <f>IFERROR(IF(Dane!L162&gt;0,Koszty!L162*Dane!L162*1000,"n/a"),"n/a")</f>
        <v>n/a</v>
      </c>
      <c r="O162" s="23">
        <f>IFERROR(IF(Dane!K162&gt;0,Koszty!M162*Dane!K162*1000,"n/a"),"n/a")</f>
        <v>29750</v>
      </c>
      <c r="P162" s="100">
        <f>IF(F162="",0,HLOOKUP(B162,'Założenia - koszty'!$C$33:$K$43,10,FALSE))</f>
        <v>0</v>
      </c>
      <c r="Q162" s="100">
        <f>IF(G162="",0,IF(H162="",G162*'Założenia - koszty'!$I$30,G162*HLOOKUP(H162,'Założenia - koszty'!$B$20:$J$30,11,FALSE)))</f>
        <v>163880</v>
      </c>
      <c r="R162" s="101">
        <f>IF(I162="",0,I162*'Założenia - koszty'!$D$69)</f>
        <v>0</v>
      </c>
      <c r="S162" s="100">
        <f>Dane!N162*'Założenia - koszty'!$D$48</f>
        <v>0</v>
      </c>
      <c r="T162" s="100">
        <f>IF(Dane!M162&gt;0,Dane!Y162*Dane!M162*1000*HLOOKUP(Dane!W162,'Założenia - koszty'!$B$12:$H$14,2,FALSE),0)*'Założenia - koszty'!$D$17</f>
        <v>0</v>
      </c>
      <c r="U162" s="100">
        <f>Dane!K162*'Założenia - koszty'!$D$9+Dane!L162*'Założenia - koszty'!$E$9</f>
        <v>4388125</v>
      </c>
      <c r="V162" s="100">
        <f>IF(Dane!G162=1,Dane!K162*'Założenia - koszty'!$D$14,0)</f>
        <v>0</v>
      </c>
      <c r="W162" s="100">
        <f>IF(Dane!G162=1,Dane!L162*'Założenia - koszty'!$D$14,0)</f>
        <v>0</v>
      </c>
      <c r="X162" s="100"/>
      <c r="Y162" s="100">
        <f>IF(N162="n/a",0,N162*HLOOKUP(Dane!W162,'Założenia - koszty'!$D$12:$J$13,2,TRUE))</f>
        <v>0</v>
      </c>
      <c r="Z162" s="100">
        <f>IF(O162="n/a",0,O162*HLOOKUP(Dane!W162,'Założenia - koszty'!$D$12:$J$13,2,FALSE))</f>
        <v>5312755</v>
      </c>
      <c r="AA162" s="100">
        <f>IF(Dane!O162&gt;0,Dane!O162*HLOOKUP(Dane!W162,'Założenia - koszty'!$B$12:$F$13,2,FALSE)*'Założenia - koszty'!$D$17*1000*'Założenia - koszty'!$D$4,0)</f>
        <v>0</v>
      </c>
      <c r="AB162" s="100">
        <f>IF(Dane!P162&gt;0,Dane!P162*HLOOKUP(Dane!W162,'Założenia - koszty'!$B$12:$F$13,2,FALSE)*'Założenia - koszty'!$D$17*1000*'Założenia - koszty'!$D$5,0)</f>
        <v>0</v>
      </c>
      <c r="AC162" s="101">
        <f>IF(J162="",0,J162*'Założenia - koszty'!$C$22)+P162+Q162+R162</f>
        <v>163880</v>
      </c>
      <c r="AD162" s="101">
        <f t="shared" si="33"/>
        <v>9700880</v>
      </c>
      <c r="AE162" s="100">
        <f>E162*1000/'Założenia - koszty'!$D$53*'Założenia - koszty'!$D$52</f>
        <v>3332</v>
      </c>
      <c r="AF162" s="99">
        <f t="shared" si="37"/>
        <v>9868092</v>
      </c>
      <c r="AG162" s="99">
        <f t="shared" si="38"/>
        <v>1973618.4000000001</v>
      </c>
      <c r="AH162" s="99">
        <f t="shared" si="39"/>
        <v>11841710.4</v>
      </c>
      <c r="AI162" s="99"/>
      <c r="AJ162" s="99"/>
      <c r="AK162" s="98"/>
    </row>
    <row r="163" spans="2:37" ht="24.75" customHeight="1" x14ac:dyDescent="0.25"/>
    <row r="164" spans="2:37" ht="24.75" customHeight="1" x14ac:dyDescent="0.25"/>
    <row r="165" spans="2:37" x14ac:dyDescent="0.25">
      <c r="B165" s="2"/>
      <c r="C165" s="2"/>
      <c r="D165" s="2"/>
      <c r="E165" s="2"/>
      <c r="F165" s="2"/>
      <c r="G165" s="2"/>
      <c r="H165" s="2"/>
      <c r="I165" s="2"/>
      <c r="J165" s="2"/>
      <c r="K165" s="40"/>
      <c r="L165" s="2"/>
      <c r="M165" s="2"/>
      <c r="N165" s="2"/>
      <c r="O165" s="2"/>
      <c r="P165" s="40"/>
      <c r="Q165" s="2"/>
      <c r="R165" s="2"/>
      <c r="S165" s="2"/>
      <c r="T165" s="2"/>
      <c r="U165" s="2"/>
      <c r="V165" s="2"/>
      <c r="W165" s="2"/>
      <c r="X165" s="2"/>
      <c r="Y165" s="2"/>
      <c r="Z165" s="42"/>
      <c r="AA165" s="42"/>
      <c r="AB165" s="42"/>
      <c r="AC165" s="42"/>
      <c r="AD165" s="42"/>
      <c r="AE165" s="42"/>
      <c r="AF165" s="2"/>
      <c r="AG165" s="2"/>
      <c r="AH165" s="2"/>
      <c r="AI165" s="41"/>
      <c r="AJ165" s="41"/>
    </row>
    <row r="166" spans="2:37" x14ac:dyDescent="0.25">
      <c r="B166" s="3"/>
      <c r="C166" s="3"/>
      <c r="D166" s="3"/>
      <c r="E166" s="3"/>
      <c r="F166" s="3"/>
      <c r="G166" s="3"/>
      <c r="H166" s="3"/>
      <c r="I166" s="3"/>
      <c r="J166" s="7"/>
      <c r="K166" s="3"/>
      <c r="L166" s="3"/>
      <c r="M166" s="3"/>
      <c r="N166" s="3"/>
      <c r="O166" s="7"/>
      <c r="P166" s="3"/>
      <c r="Q166" s="3"/>
      <c r="R166" s="3"/>
      <c r="S166" s="3"/>
      <c r="T166" s="3"/>
      <c r="U166" s="3"/>
      <c r="V166" s="3"/>
      <c r="W166" s="3"/>
      <c r="X166" s="3"/>
      <c r="Y166" s="3"/>
      <c r="Z166" s="3"/>
      <c r="AA166" s="3"/>
      <c r="AB166" s="3"/>
      <c r="AC166" s="3"/>
      <c r="AD166" s="3"/>
      <c r="AE166" s="3"/>
      <c r="AF166" s="3"/>
      <c r="AG166" s="3"/>
      <c r="AH166" s="3"/>
    </row>
    <row r="167" spans="2:37" x14ac:dyDescent="0.25">
      <c r="B167" s="3"/>
      <c r="C167" s="3"/>
      <c r="D167" s="3"/>
      <c r="E167" s="3"/>
      <c r="F167" s="3"/>
      <c r="G167" s="3"/>
      <c r="H167" s="3"/>
      <c r="I167" s="3"/>
      <c r="J167" s="7"/>
      <c r="K167" s="3"/>
      <c r="L167" s="3"/>
      <c r="M167" s="3"/>
      <c r="N167" s="3"/>
      <c r="O167" s="7"/>
      <c r="P167" s="3"/>
      <c r="Q167" s="3"/>
      <c r="R167" s="3"/>
      <c r="S167" s="3"/>
      <c r="T167" s="3"/>
      <c r="U167" s="3"/>
      <c r="V167" s="3"/>
      <c r="W167" s="3"/>
      <c r="X167" s="3"/>
      <c r="Y167" s="3"/>
      <c r="Z167" s="3"/>
      <c r="AA167" s="3"/>
      <c r="AB167" s="3"/>
      <c r="AC167" s="3"/>
      <c r="AD167" s="3"/>
      <c r="AE167" s="3"/>
      <c r="AF167" s="3"/>
      <c r="AG167" s="3"/>
      <c r="AH167" s="3"/>
    </row>
    <row r="168" spans="2:37" x14ac:dyDescent="0.25">
      <c r="B168" s="3"/>
      <c r="C168" s="3"/>
      <c r="D168" s="3"/>
      <c r="E168" s="3"/>
      <c r="F168" s="3"/>
      <c r="G168" s="3"/>
      <c r="H168" s="3"/>
      <c r="I168" s="3"/>
      <c r="J168" s="7"/>
      <c r="K168" s="3"/>
      <c r="L168" s="3"/>
      <c r="M168" s="3"/>
      <c r="N168" s="3"/>
      <c r="O168" s="7"/>
      <c r="P168" s="3"/>
      <c r="Q168" s="3"/>
      <c r="R168" s="3"/>
      <c r="S168" s="3"/>
      <c r="T168" s="3"/>
      <c r="U168" s="3"/>
      <c r="V168" s="3"/>
      <c r="W168" s="3"/>
      <c r="X168" s="3"/>
      <c r="Y168" s="3"/>
      <c r="Z168" s="3"/>
      <c r="AA168" s="3"/>
      <c r="AB168" s="3"/>
      <c r="AC168" s="3"/>
      <c r="AD168" s="3"/>
      <c r="AE168" s="3"/>
      <c r="AF168" s="3"/>
      <c r="AG168" s="3"/>
      <c r="AH168" s="3"/>
    </row>
    <row r="169" spans="2:37" x14ac:dyDescent="0.25">
      <c r="B169" s="3"/>
      <c r="C169" s="3"/>
      <c r="D169" s="3"/>
      <c r="E169" s="3"/>
      <c r="F169" s="3"/>
      <c r="G169" s="3"/>
      <c r="H169" s="3"/>
      <c r="I169" s="3"/>
      <c r="J169" s="7"/>
      <c r="K169" s="3"/>
      <c r="L169" s="3"/>
      <c r="M169" s="3"/>
      <c r="N169" s="3"/>
      <c r="O169" s="7"/>
      <c r="P169" s="3"/>
      <c r="Q169" s="3"/>
      <c r="R169" s="3"/>
      <c r="S169" s="3"/>
      <c r="T169" s="3"/>
      <c r="U169" s="3"/>
      <c r="V169" s="3"/>
      <c r="W169" s="3"/>
      <c r="X169" s="3"/>
      <c r="Y169" s="3"/>
      <c r="Z169" s="3"/>
      <c r="AA169" s="3"/>
      <c r="AB169" s="3"/>
      <c r="AC169" s="3"/>
      <c r="AD169" s="3"/>
      <c r="AE169" s="3"/>
      <c r="AF169" s="3"/>
      <c r="AG169" s="3"/>
      <c r="AH169" s="3"/>
    </row>
    <row r="170" spans="2:37" x14ac:dyDescent="0.25">
      <c r="B170" s="3"/>
      <c r="C170" s="3"/>
      <c r="D170" s="3"/>
      <c r="E170" s="3"/>
      <c r="F170" s="3"/>
      <c r="G170" s="3"/>
      <c r="H170" s="3"/>
      <c r="I170" s="3"/>
      <c r="J170" s="7"/>
      <c r="K170" s="3"/>
      <c r="L170" s="3"/>
      <c r="M170" s="3"/>
      <c r="N170" s="3"/>
      <c r="O170" s="7"/>
      <c r="P170" s="3"/>
      <c r="Q170" s="3"/>
      <c r="R170" s="3"/>
      <c r="S170" s="3"/>
      <c r="T170" s="3"/>
      <c r="U170" s="3"/>
      <c r="V170" s="3"/>
      <c r="W170" s="3"/>
      <c r="X170" s="3"/>
      <c r="Y170" s="3"/>
      <c r="Z170" s="3"/>
      <c r="AA170" s="3"/>
      <c r="AB170" s="3"/>
      <c r="AC170" s="3"/>
      <c r="AD170" s="3"/>
      <c r="AE170" s="3"/>
      <c r="AF170" s="3"/>
      <c r="AG170" s="3"/>
      <c r="AH170" s="3"/>
    </row>
    <row r="171" spans="2:37" x14ac:dyDescent="0.25">
      <c r="B171" s="3"/>
      <c r="C171" s="3"/>
      <c r="D171" s="3"/>
      <c r="E171" s="3"/>
      <c r="F171" s="3"/>
      <c r="G171" s="3"/>
      <c r="H171" s="3"/>
      <c r="I171" s="3"/>
      <c r="J171" s="7"/>
      <c r="K171" s="3"/>
      <c r="L171" s="3"/>
      <c r="M171" s="3"/>
      <c r="N171" s="3"/>
      <c r="O171" s="7"/>
      <c r="P171" s="3"/>
      <c r="Q171" s="3"/>
      <c r="R171" s="3"/>
      <c r="S171" s="3"/>
      <c r="T171" s="3"/>
      <c r="U171" s="3"/>
      <c r="V171" s="3"/>
      <c r="W171" s="3"/>
      <c r="X171" s="3"/>
      <c r="Y171" s="3"/>
      <c r="Z171" s="3"/>
      <c r="AA171" s="3"/>
      <c r="AB171" s="3"/>
      <c r="AC171" s="3"/>
      <c r="AD171" s="3"/>
      <c r="AE171" s="3"/>
      <c r="AF171" s="3"/>
      <c r="AG171" s="3"/>
      <c r="AH171" s="3"/>
    </row>
    <row r="172" spans="2:37" x14ac:dyDescent="0.25">
      <c r="B172" s="3"/>
      <c r="C172" s="3"/>
      <c r="D172" s="3"/>
      <c r="E172" s="3"/>
      <c r="F172" s="3"/>
      <c r="G172" s="3"/>
      <c r="H172" s="3"/>
      <c r="I172" s="3"/>
      <c r="J172" s="7"/>
      <c r="K172" s="3"/>
      <c r="L172" s="3"/>
      <c r="M172" s="3"/>
      <c r="N172" s="3"/>
      <c r="O172" s="7"/>
      <c r="P172" s="3"/>
      <c r="Q172" s="3"/>
      <c r="R172" s="3"/>
      <c r="S172" s="3"/>
      <c r="T172" s="3"/>
      <c r="U172" s="3"/>
      <c r="V172" s="3"/>
      <c r="W172" s="3"/>
      <c r="X172" s="3"/>
      <c r="Y172" s="3"/>
      <c r="Z172" s="3"/>
      <c r="AA172" s="3"/>
      <c r="AB172" s="3"/>
      <c r="AC172" s="3"/>
      <c r="AD172" s="3"/>
      <c r="AE172" s="3"/>
      <c r="AF172" s="3"/>
      <c r="AG172" s="3"/>
      <c r="AH172" s="3"/>
    </row>
    <row r="173" spans="2:37" x14ac:dyDescent="0.25">
      <c r="B173" s="3"/>
      <c r="C173" s="3"/>
      <c r="D173" s="3"/>
      <c r="E173" s="3"/>
      <c r="F173" s="3"/>
      <c r="G173" s="3"/>
      <c r="H173" s="3"/>
      <c r="I173" s="3"/>
      <c r="J173" s="7"/>
      <c r="K173" s="3"/>
      <c r="L173" s="3"/>
      <c r="M173" s="3"/>
      <c r="N173" s="3"/>
      <c r="O173" s="7"/>
      <c r="P173" s="3"/>
      <c r="Q173" s="3"/>
      <c r="R173" s="3"/>
      <c r="S173" s="3"/>
      <c r="T173" s="3"/>
      <c r="U173" s="3"/>
      <c r="V173" s="3"/>
      <c r="W173" s="3"/>
      <c r="X173" s="3"/>
      <c r="Y173" s="3"/>
      <c r="Z173" s="3"/>
      <c r="AA173" s="3"/>
      <c r="AB173" s="3"/>
      <c r="AC173" s="3"/>
      <c r="AD173" s="3"/>
      <c r="AE173" s="3"/>
      <c r="AF173" s="3"/>
      <c r="AG173" s="3"/>
      <c r="AH173" s="3"/>
    </row>
    <row r="174" spans="2:37" x14ac:dyDescent="0.25">
      <c r="B174" s="3"/>
      <c r="C174" s="3"/>
      <c r="D174" s="3"/>
      <c r="E174" s="3"/>
      <c r="F174" s="3"/>
      <c r="G174" s="3"/>
      <c r="H174" s="3"/>
      <c r="I174" s="3"/>
      <c r="J174" s="7"/>
      <c r="K174" s="3"/>
      <c r="L174" s="3"/>
      <c r="M174" s="3"/>
      <c r="N174" s="3"/>
      <c r="O174" s="7"/>
      <c r="P174" s="3"/>
      <c r="Q174" s="3"/>
      <c r="R174" s="3"/>
      <c r="S174" s="3"/>
      <c r="T174" s="3"/>
      <c r="U174" s="3"/>
      <c r="V174" s="3"/>
      <c r="W174" s="3"/>
      <c r="X174" s="3"/>
      <c r="Y174" s="3"/>
      <c r="Z174" s="3"/>
      <c r="AA174" s="3"/>
      <c r="AB174" s="3"/>
      <c r="AC174" s="3"/>
      <c r="AD174" s="3"/>
      <c r="AE174" s="3"/>
      <c r="AF174" s="3"/>
      <c r="AG174" s="3"/>
      <c r="AH174" s="3"/>
    </row>
    <row r="175" spans="2:37" x14ac:dyDescent="0.25">
      <c r="B175" s="3"/>
      <c r="C175" s="3"/>
      <c r="D175" s="3"/>
      <c r="E175" s="3"/>
      <c r="F175" s="3"/>
      <c r="G175" s="3"/>
      <c r="H175" s="3"/>
      <c r="I175" s="3"/>
      <c r="J175" s="7"/>
      <c r="K175" s="3"/>
      <c r="L175" s="3"/>
      <c r="M175" s="3"/>
      <c r="N175" s="3"/>
      <c r="O175" s="7"/>
      <c r="P175" s="3"/>
      <c r="Q175" s="3"/>
      <c r="R175" s="3"/>
      <c r="S175" s="3"/>
      <c r="T175" s="3"/>
      <c r="U175" s="3"/>
      <c r="V175" s="3"/>
      <c r="W175" s="3"/>
      <c r="X175" s="3"/>
      <c r="Y175" s="3"/>
      <c r="Z175" s="3"/>
      <c r="AA175" s="3"/>
      <c r="AB175" s="3"/>
      <c r="AC175" s="3"/>
      <c r="AD175" s="3"/>
      <c r="AE175" s="3"/>
      <c r="AF175" s="3"/>
      <c r="AG175" s="3"/>
      <c r="AH175" s="3"/>
    </row>
    <row r="176" spans="2:37" x14ac:dyDescent="0.25">
      <c r="B176" s="3"/>
      <c r="C176" s="3"/>
      <c r="D176" s="3"/>
      <c r="E176" s="3"/>
      <c r="F176" s="3"/>
      <c r="G176" s="3"/>
      <c r="H176" s="3"/>
      <c r="I176" s="3"/>
      <c r="J176" s="7"/>
      <c r="K176" s="3"/>
      <c r="L176" s="3"/>
      <c r="M176" s="3"/>
      <c r="N176" s="3"/>
      <c r="O176" s="7"/>
      <c r="P176" s="3"/>
      <c r="Q176" s="3"/>
      <c r="R176" s="3"/>
      <c r="S176" s="3"/>
      <c r="T176" s="3"/>
      <c r="U176" s="3"/>
      <c r="V176" s="3"/>
      <c r="W176" s="3"/>
      <c r="X176" s="3"/>
      <c r="Y176" s="3"/>
      <c r="Z176" s="3"/>
      <c r="AA176" s="3"/>
      <c r="AB176" s="3"/>
      <c r="AC176" s="3"/>
      <c r="AD176" s="3"/>
      <c r="AE176" s="3"/>
      <c r="AF176" s="3"/>
      <c r="AG176" s="3"/>
      <c r="AH176" s="3"/>
    </row>
    <row r="177" spans="2:34" x14ac:dyDescent="0.25">
      <c r="B177" s="3"/>
      <c r="C177" s="3"/>
      <c r="D177" s="3"/>
      <c r="E177" s="3"/>
      <c r="F177" s="3"/>
      <c r="G177" s="3"/>
      <c r="H177" s="3"/>
      <c r="I177" s="3"/>
      <c r="J177" s="7"/>
      <c r="K177" s="3"/>
      <c r="L177" s="3"/>
      <c r="M177" s="3"/>
      <c r="N177" s="3"/>
      <c r="O177" s="7"/>
      <c r="P177" s="3"/>
      <c r="Q177" s="3"/>
      <c r="R177" s="3"/>
      <c r="S177" s="3"/>
      <c r="T177" s="3"/>
      <c r="U177" s="3"/>
      <c r="V177" s="3"/>
      <c r="W177" s="3"/>
      <c r="X177" s="3"/>
      <c r="Y177" s="3"/>
      <c r="Z177" s="3"/>
      <c r="AA177" s="3"/>
      <c r="AB177" s="3"/>
      <c r="AC177" s="3"/>
      <c r="AD177" s="3"/>
      <c r="AE177" s="3"/>
      <c r="AF177" s="3"/>
      <c r="AG177" s="3"/>
      <c r="AH177" s="3"/>
    </row>
    <row r="178" spans="2:34" x14ac:dyDescent="0.25">
      <c r="B178" s="3"/>
      <c r="C178" s="3"/>
      <c r="D178" s="3"/>
      <c r="E178" s="3"/>
      <c r="F178" s="3"/>
      <c r="G178" s="3"/>
      <c r="H178" s="3"/>
      <c r="I178" s="3"/>
      <c r="J178" s="7"/>
      <c r="K178" s="3"/>
      <c r="L178" s="3"/>
      <c r="M178" s="3"/>
      <c r="N178" s="3"/>
      <c r="O178" s="7"/>
      <c r="P178" s="3"/>
      <c r="Q178" s="3"/>
      <c r="R178" s="3"/>
      <c r="S178" s="3"/>
      <c r="T178" s="3"/>
      <c r="U178" s="3"/>
      <c r="V178" s="3"/>
      <c r="W178" s="3"/>
      <c r="X178" s="3"/>
      <c r="Y178" s="3"/>
      <c r="Z178" s="3"/>
      <c r="AA178" s="3"/>
      <c r="AB178" s="3"/>
      <c r="AC178" s="3"/>
      <c r="AD178" s="3"/>
      <c r="AE178" s="3"/>
      <c r="AF178" s="3"/>
      <c r="AG178" s="3"/>
      <c r="AH178" s="3"/>
    </row>
    <row r="179" spans="2:34" x14ac:dyDescent="0.25">
      <c r="B179" s="3"/>
      <c r="C179" s="3"/>
      <c r="D179" s="3"/>
      <c r="E179" s="3"/>
      <c r="F179" s="3"/>
      <c r="G179" s="3"/>
      <c r="H179" s="3"/>
      <c r="I179" s="3"/>
      <c r="J179" s="7"/>
      <c r="K179" s="3"/>
      <c r="L179" s="3"/>
      <c r="M179" s="3"/>
      <c r="N179" s="3"/>
      <c r="O179" s="7"/>
      <c r="P179" s="3"/>
      <c r="Q179" s="3"/>
      <c r="R179" s="3"/>
      <c r="S179" s="3"/>
      <c r="T179" s="3"/>
      <c r="U179" s="3"/>
      <c r="V179" s="3"/>
      <c r="W179" s="3"/>
      <c r="X179" s="3"/>
      <c r="Y179" s="3"/>
      <c r="Z179" s="3"/>
      <c r="AA179" s="3"/>
      <c r="AB179" s="3"/>
      <c r="AC179" s="3"/>
      <c r="AD179" s="3"/>
      <c r="AE179" s="3"/>
      <c r="AF179" s="3"/>
      <c r="AG179" s="3"/>
      <c r="AH179" s="3"/>
    </row>
    <row r="180" spans="2:34" x14ac:dyDescent="0.25">
      <c r="B180" s="3"/>
      <c r="C180" s="3"/>
      <c r="D180" s="3"/>
      <c r="E180" s="3"/>
      <c r="F180" s="3"/>
      <c r="G180" s="3"/>
      <c r="H180" s="3"/>
      <c r="I180" s="3"/>
      <c r="J180" s="7"/>
      <c r="K180" s="3"/>
      <c r="L180" s="3"/>
      <c r="M180" s="3"/>
      <c r="N180" s="3"/>
      <c r="O180" s="7"/>
      <c r="P180" s="3"/>
      <c r="Q180" s="3"/>
      <c r="R180" s="3"/>
      <c r="S180" s="3"/>
      <c r="T180" s="3"/>
      <c r="U180" s="3"/>
      <c r="V180" s="3"/>
      <c r="W180" s="3"/>
      <c r="X180" s="3"/>
      <c r="Y180" s="3"/>
      <c r="Z180" s="3"/>
      <c r="AA180" s="3"/>
      <c r="AB180" s="3"/>
      <c r="AC180" s="3"/>
      <c r="AD180" s="3"/>
      <c r="AE180" s="3"/>
      <c r="AF180" s="3"/>
      <c r="AG180" s="3"/>
      <c r="AH180" s="3"/>
    </row>
    <row r="181" spans="2:34" x14ac:dyDescent="0.25">
      <c r="B181" s="3"/>
      <c r="C181" s="3"/>
      <c r="D181" s="3"/>
      <c r="E181" s="3"/>
      <c r="F181" s="3"/>
      <c r="G181" s="3"/>
      <c r="H181" s="3"/>
      <c r="I181" s="3"/>
      <c r="J181" s="7"/>
      <c r="K181" s="3"/>
      <c r="L181" s="3"/>
      <c r="M181" s="3"/>
      <c r="N181" s="3"/>
      <c r="O181" s="7"/>
      <c r="P181" s="3"/>
      <c r="Q181" s="3"/>
      <c r="R181" s="3"/>
      <c r="S181" s="3"/>
      <c r="T181" s="3"/>
      <c r="U181" s="3"/>
      <c r="V181" s="3"/>
      <c r="W181" s="3"/>
      <c r="X181" s="3"/>
      <c r="Y181" s="3"/>
      <c r="Z181" s="3"/>
      <c r="AA181" s="3"/>
      <c r="AB181" s="3"/>
      <c r="AC181" s="3"/>
      <c r="AD181" s="3"/>
      <c r="AE181" s="3"/>
      <c r="AF181" s="3"/>
      <c r="AG181" s="3"/>
      <c r="AH181" s="3"/>
    </row>
    <row r="182" spans="2:34" x14ac:dyDescent="0.25">
      <c r="B182" s="3"/>
      <c r="C182" s="3"/>
      <c r="D182" s="3"/>
      <c r="E182" s="3"/>
      <c r="F182" s="3"/>
      <c r="G182" s="3"/>
      <c r="H182" s="3"/>
      <c r="I182" s="3"/>
      <c r="J182" s="7"/>
      <c r="K182" s="3"/>
      <c r="L182" s="3"/>
      <c r="M182" s="3"/>
      <c r="N182" s="3"/>
      <c r="O182" s="7"/>
      <c r="P182" s="3"/>
      <c r="Q182" s="3"/>
      <c r="R182" s="3"/>
      <c r="S182" s="3"/>
      <c r="T182" s="3"/>
      <c r="U182" s="3"/>
      <c r="V182" s="3"/>
      <c r="W182" s="3"/>
      <c r="X182" s="3"/>
      <c r="Y182" s="3"/>
      <c r="Z182" s="3"/>
      <c r="AA182" s="3"/>
      <c r="AB182" s="3"/>
      <c r="AC182" s="3"/>
      <c r="AD182" s="3"/>
      <c r="AE182" s="3"/>
      <c r="AF182" s="3"/>
      <c r="AG182" s="3"/>
      <c r="AH182" s="3"/>
    </row>
    <row r="183" spans="2:34" x14ac:dyDescent="0.25">
      <c r="B183" s="3"/>
      <c r="C183" s="3"/>
      <c r="D183" s="3"/>
      <c r="E183" s="3"/>
      <c r="F183" s="3"/>
      <c r="G183" s="3"/>
      <c r="H183" s="3"/>
      <c r="I183" s="3"/>
      <c r="J183" s="7"/>
      <c r="K183" s="3"/>
      <c r="L183" s="3"/>
      <c r="M183" s="3"/>
      <c r="N183" s="3"/>
      <c r="O183" s="7"/>
      <c r="P183" s="3"/>
      <c r="Q183" s="3"/>
      <c r="R183" s="3"/>
      <c r="S183" s="3"/>
      <c r="T183" s="3"/>
      <c r="U183" s="3"/>
      <c r="V183" s="3"/>
      <c r="W183" s="3"/>
      <c r="X183" s="3"/>
      <c r="Y183" s="3"/>
      <c r="Z183" s="3"/>
      <c r="AA183" s="3"/>
      <c r="AB183" s="3"/>
      <c r="AC183" s="3"/>
      <c r="AD183" s="3"/>
      <c r="AE183" s="3"/>
      <c r="AF183" s="3"/>
      <c r="AG183" s="3"/>
      <c r="AH183" s="3"/>
    </row>
    <row r="184" spans="2:34" x14ac:dyDescent="0.25">
      <c r="B184" s="3"/>
      <c r="C184" s="3"/>
      <c r="D184" s="3"/>
      <c r="E184" s="3"/>
      <c r="F184" s="3"/>
      <c r="G184" s="3"/>
      <c r="H184" s="3"/>
      <c r="I184" s="3"/>
      <c r="J184" s="7"/>
      <c r="K184" s="3"/>
      <c r="L184" s="3"/>
      <c r="M184" s="3"/>
      <c r="N184" s="3"/>
      <c r="O184" s="7"/>
      <c r="P184" s="3"/>
      <c r="Q184" s="3"/>
      <c r="R184" s="3"/>
      <c r="S184" s="3"/>
      <c r="T184" s="3"/>
      <c r="U184" s="3"/>
      <c r="V184" s="3"/>
      <c r="W184" s="3"/>
      <c r="X184" s="3"/>
      <c r="Y184" s="3"/>
      <c r="Z184" s="3"/>
      <c r="AA184" s="3"/>
      <c r="AB184" s="3"/>
      <c r="AC184" s="3"/>
      <c r="AD184" s="3"/>
      <c r="AE184" s="3"/>
      <c r="AF184" s="3"/>
      <c r="AG184" s="3"/>
      <c r="AH184" s="3"/>
    </row>
    <row r="185" spans="2:34" x14ac:dyDescent="0.25">
      <c r="B185" s="3"/>
      <c r="C185" s="3"/>
      <c r="D185" s="3"/>
      <c r="E185" s="3"/>
      <c r="F185" s="3"/>
      <c r="G185" s="3"/>
      <c r="H185" s="3"/>
      <c r="I185" s="3"/>
      <c r="J185" s="7"/>
      <c r="K185" s="3"/>
      <c r="L185" s="3"/>
      <c r="M185" s="3"/>
      <c r="N185" s="3"/>
      <c r="O185" s="7"/>
      <c r="P185" s="3"/>
      <c r="Q185" s="3"/>
      <c r="R185" s="3"/>
      <c r="S185" s="3"/>
      <c r="T185" s="3"/>
      <c r="U185" s="3"/>
      <c r="V185" s="3"/>
      <c r="W185" s="3"/>
      <c r="X185" s="3"/>
      <c r="Y185" s="3"/>
      <c r="Z185" s="3"/>
      <c r="AA185" s="3"/>
      <c r="AB185" s="3"/>
      <c r="AC185" s="3"/>
      <c r="AD185" s="3"/>
      <c r="AE185" s="3"/>
      <c r="AF185" s="3"/>
      <c r="AG185" s="3"/>
      <c r="AH185" s="3"/>
    </row>
    <row r="186" spans="2:34" x14ac:dyDescent="0.25">
      <c r="B186" s="3"/>
      <c r="C186" s="3"/>
      <c r="D186" s="3"/>
      <c r="E186" s="3"/>
      <c r="F186" s="3"/>
      <c r="G186" s="3"/>
      <c r="H186" s="3"/>
      <c r="I186" s="3"/>
      <c r="J186" s="7"/>
      <c r="K186" s="3"/>
      <c r="L186" s="3"/>
      <c r="M186" s="3"/>
      <c r="N186" s="3"/>
      <c r="O186" s="7"/>
      <c r="P186" s="3"/>
      <c r="Q186" s="3"/>
      <c r="R186" s="3"/>
      <c r="S186" s="3"/>
      <c r="T186" s="3"/>
      <c r="U186" s="3"/>
      <c r="V186" s="3"/>
      <c r="W186" s="3"/>
      <c r="X186" s="3"/>
      <c r="Y186" s="3"/>
      <c r="Z186" s="3"/>
      <c r="AA186" s="3"/>
      <c r="AB186" s="3"/>
      <c r="AC186" s="3"/>
      <c r="AD186" s="3"/>
      <c r="AE186" s="3"/>
      <c r="AF186" s="3"/>
      <c r="AG186" s="3"/>
      <c r="AH186" s="3"/>
    </row>
    <row r="187" spans="2:34" x14ac:dyDescent="0.25">
      <c r="B187" s="3"/>
      <c r="C187" s="3"/>
      <c r="D187" s="3"/>
      <c r="E187" s="3"/>
      <c r="F187" s="3"/>
      <c r="G187" s="3"/>
      <c r="H187" s="3"/>
      <c r="I187" s="3"/>
      <c r="J187" s="7"/>
      <c r="K187" s="3"/>
      <c r="L187" s="3"/>
      <c r="M187" s="3"/>
      <c r="N187" s="3"/>
      <c r="O187" s="7"/>
      <c r="P187" s="3"/>
      <c r="Q187" s="3"/>
      <c r="R187" s="3"/>
      <c r="S187" s="3"/>
      <c r="T187" s="3"/>
      <c r="U187" s="3"/>
      <c r="V187" s="3"/>
      <c r="W187" s="3"/>
      <c r="X187" s="3"/>
      <c r="Y187" s="3"/>
      <c r="Z187" s="3"/>
      <c r="AA187" s="3"/>
      <c r="AB187" s="3"/>
      <c r="AC187" s="3"/>
      <c r="AD187" s="3"/>
      <c r="AE187" s="3"/>
      <c r="AF187" s="3"/>
      <c r="AG187" s="3"/>
      <c r="AH187" s="3"/>
    </row>
    <row r="188" spans="2:34" x14ac:dyDescent="0.25">
      <c r="B188" s="3"/>
      <c r="C188" s="3"/>
      <c r="D188" s="3"/>
      <c r="E188" s="3"/>
      <c r="F188" s="3"/>
      <c r="G188" s="3"/>
      <c r="H188" s="3"/>
      <c r="I188" s="3"/>
      <c r="J188" s="7"/>
      <c r="K188" s="3"/>
      <c r="L188" s="3"/>
      <c r="M188" s="3"/>
      <c r="N188" s="3"/>
      <c r="O188" s="7"/>
      <c r="P188" s="3"/>
      <c r="Q188" s="3"/>
      <c r="R188" s="3"/>
      <c r="S188" s="3"/>
      <c r="T188" s="3"/>
      <c r="U188" s="3"/>
      <c r="V188" s="3"/>
      <c r="W188" s="3"/>
      <c r="X188" s="3"/>
      <c r="Y188" s="3"/>
      <c r="Z188" s="3"/>
      <c r="AA188" s="3"/>
      <c r="AB188" s="3"/>
      <c r="AC188" s="3"/>
      <c r="AD188" s="3"/>
      <c r="AE188" s="3"/>
      <c r="AF188" s="3"/>
      <c r="AG188" s="3"/>
      <c r="AH188" s="3"/>
    </row>
    <row r="189" spans="2:34" x14ac:dyDescent="0.25">
      <c r="B189" s="3"/>
      <c r="C189" s="3"/>
      <c r="D189" s="3"/>
      <c r="E189" s="3"/>
      <c r="F189" s="3"/>
      <c r="G189" s="3"/>
      <c r="H189" s="3"/>
      <c r="I189" s="3"/>
      <c r="J189" s="7"/>
      <c r="K189" s="3"/>
      <c r="L189" s="3"/>
      <c r="M189" s="3"/>
      <c r="N189" s="3"/>
      <c r="O189" s="7"/>
      <c r="P189" s="3"/>
      <c r="Q189" s="3"/>
      <c r="R189" s="3"/>
      <c r="S189" s="3"/>
      <c r="T189" s="3"/>
      <c r="U189" s="3"/>
      <c r="V189" s="3"/>
      <c r="W189" s="3"/>
      <c r="X189" s="3"/>
      <c r="Y189" s="3"/>
      <c r="Z189" s="3"/>
      <c r="AA189" s="3"/>
      <c r="AB189" s="3"/>
      <c r="AC189" s="3"/>
      <c r="AD189" s="3"/>
      <c r="AE189" s="3"/>
      <c r="AF189" s="3"/>
      <c r="AG189" s="3"/>
      <c r="AH189" s="3"/>
    </row>
    <row r="190" spans="2:34" x14ac:dyDescent="0.25">
      <c r="B190" s="3"/>
      <c r="C190" s="3"/>
      <c r="D190" s="3"/>
      <c r="E190" s="3"/>
      <c r="F190" s="3"/>
      <c r="G190" s="3"/>
      <c r="H190" s="3"/>
      <c r="I190" s="3"/>
      <c r="J190" s="7"/>
      <c r="K190" s="3"/>
      <c r="L190" s="3"/>
      <c r="M190" s="3"/>
      <c r="N190" s="3"/>
      <c r="O190" s="7"/>
      <c r="P190" s="3"/>
      <c r="Q190" s="3"/>
      <c r="R190" s="3"/>
      <c r="S190" s="3"/>
      <c r="T190" s="3"/>
      <c r="U190" s="3"/>
      <c r="V190" s="3"/>
      <c r="W190" s="3"/>
      <c r="X190" s="3"/>
      <c r="Y190" s="3"/>
      <c r="Z190" s="3"/>
      <c r="AA190" s="3"/>
      <c r="AB190" s="3"/>
      <c r="AC190" s="3"/>
      <c r="AD190" s="3"/>
      <c r="AE190" s="3"/>
      <c r="AF190" s="3"/>
      <c r="AG190" s="3"/>
      <c r="AH190" s="3"/>
    </row>
    <row r="191" spans="2:34" x14ac:dyDescent="0.25">
      <c r="B191" s="3"/>
      <c r="C191" s="3"/>
      <c r="D191" s="3"/>
      <c r="E191" s="3"/>
      <c r="F191" s="3"/>
      <c r="G191" s="3"/>
      <c r="H191" s="3"/>
      <c r="I191" s="3"/>
      <c r="J191" s="7"/>
      <c r="K191" s="3"/>
      <c r="L191" s="3"/>
      <c r="M191" s="3"/>
      <c r="N191" s="3"/>
      <c r="O191" s="7"/>
      <c r="P191" s="3"/>
      <c r="Q191" s="3"/>
      <c r="R191" s="3"/>
      <c r="S191" s="3"/>
      <c r="T191" s="3"/>
      <c r="U191" s="3"/>
      <c r="V191" s="3"/>
      <c r="W191" s="3"/>
      <c r="X191" s="3"/>
      <c r="Y191" s="3"/>
      <c r="Z191" s="3"/>
      <c r="AA191" s="3"/>
      <c r="AB191" s="3"/>
      <c r="AC191" s="3"/>
      <c r="AD191" s="3"/>
      <c r="AE191" s="3"/>
      <c r="AF191" s="3"/>
      <c r="AG191" s="3"/>
      <c r="AH191" s="3"/>
    </row>
    <row r="192" spans="2:34" x14ac:dyDescent="0.25">
      <c r="B192" s="3"/>
      <c r="C192" s="3"/>
      <c r="D192" s="3"/>
      <c r="E192" s="3"/>
      <c r="F192" s="3"/>
      <c r="G192" s="3"/>
      <c r="H192" s="3"/>
      <c r="I192" s="3"/>
      <c r="J192" s="7"/>
      <c r="K192" s="3"/>
      <c r="L192" s="3"/>
      <c r="M192" s="3"/>
      <c r="N192" s="3"/>
      <c r="O192" s="7"/>
      <c r="P192" s="3"/>
      <c r="Q192" s="3"/>
      <c r="R192" s="3"/>
      <c r="S192" s="3"/>
      <c r="T192" s="3"/>
      <c r="U192" s="3"/>
      <c r="V192" s="3"/>
      <c r="W192" s="3"/>
      <c r="X192" s="3"/>
      <c r="Y192" s="3"/>
      <c r="Z192" s="3"/>
      <c r="AA192" s="3"/>
      <c r="AB192" s="3"/>
      <c r="AC192" s="3"/>
      <c r="AD192" s="3"/>
      <c r="AE192" s="3"/>
      <c r="AF192" s="3"/>
      <c r="AG192" s="3"/>
      <c r="AH192" s="3"/>
    </row>
    <row r="193" spans="2:36" x14ac:dyDescent="0.25">
      <c r="B193" s="3"/>
      <c r="C193" s="3"/>
      <c r="D193" s="3"/>
      <c r="E193" s="3"/>
      <c r="F193" s="3"/>
      <c r="G193" s="3"/>
      <c r="H193" s="3"/>
      <c r="I193" s="3"/>
      <c r="J193" s="7"/>
      <c r="K193" s="3"/>
      <c r="L193" s="3"/>
      <c r="M193" s="3"/>
      <c r="N193" s="3"/>
      <c r="O193" s="7"/>
      <c r="P193" s="3"/>
      <c r="Q193" s="3"/>
      <c r="R193" s="3"/>
      <c r="S193" s="3"/>
      <c r="T193" s="3"/>
      <c r="U193" s="3"/>
      <c r="V193" s="3"/>
      <c r="W193" s="3"/>
      <c r="X193" s="3"/>
      <c r="Y193" s="3"/>
      <c r="Z193" s="3"/>
      <c r="AA193" s="3"/>
      <c r="AB193" s="3"/>
      <c r="AC193" s="3"/>
      <c r="AD193" s="3"/>
      <c r="AE193" s="3"/>
      <c r="AF193" s="3"/>
      <c r="AG193" s="3"/>
      <c r="AH193" s="3"/>
    </row>
    <row r="194" spans="2:36" x14ac:dyDescent="0.25">
      <c r="B194" s="3"/>
      <c r="C194" s="3"/>
      <c r="D194" s="3"/>
      <c r="E194" s="3"/>
      <c r="F194" s="3"/>
      <c r="G194" s="3"/>
      <c r="H194" s="3"/>
      <c r="I194" s="3"/>
      <c r="J194" s="7"/>
      <c r="K194" s="3"/>
      <c r="L194" s="3"/>
      <c r="M194" s="3"/>
      <c r="N194" s="3"/>
      <c r="O194" s="7"/>
      <c r="P194" s="3"/>
      <c r="Q194" s="3"/>
      <c r="R194" s="3"/>
      <c r="S194" s="3"/>
      <c r="T194" s="3"/>
      <c r="U194" s="3"/>
      <c r="V194" s="3"/>
      <c r="W194" s="3"/>
      <c r="X194" s="3"/>
      <c r="Y194" s="3"/>
      <c r="Z194" s="3"/>
      <c r="AA194" s="3"/>
      <c r="AB194" s="3"/>
      <c r="AC194" s="3"/>
      <c r="AD194" s="3"/>
      <c r="AE194" s="3"/>
      <c r="AF194" s="3"/>
      <c r="AG194" s="3"/>
      <c r="AH194" s="3"/>
    </row>
    <row r="195" spans="2:36" x14ac:dyDescent="0.25">
      <c r="B195" s="3"/>
      <c r="C195" s="3"/>
      <c r="D195" s="3"/>
      <c r="E195" s="3"/>
      <c r="F195" s="3"/>
      <c r="G195" s="3"/>
      <c r="H195" s="3"/>
      <c r="I195" s="3"/>
      <c r="J195" s="7"/>
      <c r="K195" s="3"/>
      <c r="L195" s="3"/>
      <c r="M195" s="3"/>
      <c r="N195" s="3"/>
      <c r="O195" s="7"/>
      <c r="P195" s="3"/>
      <c r="Q195" s="3"/>
      <c r="R195" s="3"/>
      <c r="S195" s="3"/>
      <c r="T195" s="3"/>
      <c r="U195" s="3"/>
      <c r="V195" s="3"/>
      <c r="W195" s="3"/>
      <c r="X195" s="3"/>
      <c r="Y195" s="3"/>
      <c r="Z195" s="3"/>
      <c r="AA195" s="3"/>
      <c r="AB195" s="3"/>
      <c r="AC195" s="3"/>
      <c r="AD195" s="3"/>
      <c r="AE195" s="3"/>
      <c r="AF195" s="3"/>
      <c r="AG195" s="3"/>
      <c r="AH195" s="3"/>
    </row>
    <row r="196" spans="2:36" x14ac:dyDescent="0.25">
      <c r="B196" s="3"/>
      <c r="C196" s="3"/>
      <c r="D196" s="3"/>
      <c r="E196" s="3"/>
      <c r="F196" s="3"/>
      <c r="G196" s="3"/>
      <c r="H196" s="3"/>
      <c r="I196" s="3"/>
      <c r="J196" s="7"/>
      <c r="K196" s="3"/>
      <c r="L196" s="3"/>
      <c r="M196" s="3"/>
      <c r="N196" s="3"/>
      <c r="O196" s="7"/>
      <c r="P196" s="3"/>
      <c r="Q196" s="3"/>
      <c r="R196" s="3"/>
      <c r="S196" s="3"/>
      <c r="T196" s="3"/>
      <c r="U196" s="3"/>
      <c r="V196" s="3"/>
      <c r="W196" s="3"/>
      <c r="X196" s="3"/>
      <c r="Y196" s="3"/>
      <c r="Z196" s="3"/>
      <c r="AA196" s="3"/>
      <c r="AB196" s="3"/>
      <c r="AC196" s="3"/>
      <c r="AD196" s="3"/>
      <c r="AE196" s="3"/>
      <c r="AF196" s="3"/>
      <c r="AG196" s="3"/>
      <c r="AH196" s="3"/>
    </row>
    <row r="197" spans="2:36" x14ac:dyDescent="0.25">
      <c r="B197" s="3"/>
      <c r="C197" s="3"/>
      <c r="D197" s="3"/>
      <c r="E197" s="3"/>
      <c r="F197" s="3"/>
      <c r="G197" s="3"/>
      <c r="H197" s="3"/>
      <c r="I197" s="3"/>
      <c r="J197" s="7"/>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2:36" x14ac:dyDescent="0.25">
      <c r="B198" s="3"/>
      <c r="C198" s="3"/>
      <c r="D198" s="3"/>
      <c r="E198" s="3"/>
      <c r="F198" s="3"/>
      <c r="G198" s="3"/>
      <c r="H198" s="3"/>
      <c r="I198" s="3"/>
      <c r="J198" s="7"/>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2:36" x14ac:dyDescent="0.25">
      <c r="B199" s="3"/>
      <c r="C199" s="3"/>
      <c r="D199" s="3"/>
      <c r="E199" s="3"/>
      <c r="F199" s="3"/>
      <c r="G199" s="3"/>
      <c r="H199" s="3"/>
      <c r="I199" s="3"/>
      <c r="J199" s="7"/>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2:36" x14ac:dyDescent="0.25">
      <c r="B200" s="3"/>
      <c r="C200" s="3"/>
      <c r="D200" s="3"/>
      <c r="E200" s="3"/>
      <c r="F200" s="3"/>
      <c r="G200" s="3"/>
      <c r="H200" s="3"/>
      <c r="I200" s="3"/>
      <c r="J200" s="7"/>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2:36" x14ac:dyDescent="0.25">
      <c r="B201" s="3"/>
      <c r="C201" s="3"/>
      <c r="D201" s="3"/>
      <c r="E201" s="3"/>
      <c r="F201" s="3"/>
      <c r="G201" s="3"/>
      <c r="H201" s="3"/>
      <c r="I201" s="3"/>
      <c r="J201" s="7"/>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2:36" x14ac:dyDescent="0.25">
      <c r="B202" s="3"/>
      <c r="C202" s="3"/>
      <c r="D202" s="3"/>
      <c r="E202" s="3"/>
      <c r="F202" s="3"/>
      <c r="G202" s="3"/>
      <c r="H202" s="3"/>
      <c r="I202" s="3"/>
      <c r="J202" s="7"/>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2:36" x14ac:dyDescent="0.25">
      <c r="B203" s="3"/>
      <c r="C203" s="3"/>
      <c r="D203" s="3"/>
      <c r="E203" s="3"/>
      <c r="F203" s="3"/>
      <c r="G203" s="3"/>
      <c r="H203" s="3"/>
      <c r="I203" s="3"/>
      <c r="J203" s="7"/>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2:36" x14ac:dyDescent="0.25">
      <c r="B204" s="3"/>
      <c r="C204" s="3"/>
      <c r="D204" s="3"/>
      <c r="E204" s="3"/>
      <c r="F204" s="3"/>
      <c r="G204" s="3"/>
      <c r="H204" s="3"/>
      <c r="I204" s="3"/>
      <c r="J204" s="7"/>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2:36" x14ac:dyDescent="0.25">
      <c r="B205" s="3"/>
      <c r="C205" s="3"/>
      <c r="D205" s="3"/>
      <c r="E205" s="3"/>
      <c r="F205" s="3"/>
      <c r="G205" s="3"/>
      <c r="H205" s="3"/>
      <c r="I205" s="3"/>
      <c r="J205" s="7"/>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2:36" x14ac:dyDescent="0.25">
      <c r="B206" s="3"/>
      <c r="C206" s="3"/>
      <c r="D206" s="3"/>
      <c r="E206" s="3"/>
      <c r="F206" s="3"/>
      <c r="G206" s="3"/>
      <c r="H206" s="3"/>
      <c r="I206" s="3"/>
      <c r="J206" s="7"/>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8" spans="2:36" x14ac:dyDescent="0.25">
      <c r="B208" s="3"/>
      <c r="C208" s="3"/>
      <c r="D208" s="3"/>
      <c r="E208" s="3"/>
      <c r="F208" s="3"/>
      <c r="G208" s="3"/>
      <c r="H208" s="3"/>
      <c r="I208" s="3"/>
      <c r="J208" s="7"/>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2:36" x14ac:dyDescent="0.25">
      <c r="B209" s="3"/>
      <c r="C209" s="3"/>
      <c r="D209" s="3"/>
      <c r="E209" s="3"/>
      <c r="F209" s="3"/>
      <c r="G209" s="3"/>
      <c r="H209" s="3"/>
      <c r="I209" s="3"/>
      <c r="J209" s="7"/>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2:36" x14ac:dyDescent="0.25">
      <c r="B210" s="3"/>
      <c r="C210" s="3"/>
      <c r="D210" s="3"/>
      <c r="E210" s="3"/>
      <c r="F210" s="3"/>
      <c r="G210" s="3"/>
      <c r="H210" s="3"/>
      <c r="I210" s="3"/>
      <c r="J210" s="7"/>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2:36" x14ac:dyDescent="0.25">
      <c r="B211" s="3"/>
      <c r="C211" s="3"/>
      <c r="D211" s="3"/>
      <c r="E211" s="3"/>
      <c r="F211" s="3"/>
      <c r="G211" s="3"/>
      <c r="H211" s="3"/>
      <c r="I211" s="3"/>
      <c r="J211" s="7"/>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2:36" ht="42" customHeight="1" x14ac:dyDescent="0.25">
      <c r="B212" s="3"/>
      <c r="C212" s="3"/>
      <c r="D212" s="3"/>
      <c r="E212" s="3"/>
      <c r="F212" s="3"/>
      <c r="G212" s="3"/>
      <c r="H212" s="3"/>
      <c r="I212" s="3"/>
      <c r="J212" s="7"/>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2:36" x14ac:dyDescent="0.25">
      <c r="B213" s="3"/>
      <c r="C213" s="3"/>
      <c r="D213" s="3"/>
      <c r="E213" s="3"/>
      <c r="F213" s="3"/>
      <c r="G213" s="3"/>
      <c r="H213" s="3"/>
      <c r="I213" s="3"/>
      <c r="J213" s="7"/>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2:36" x14ac:dyDescent="0.25">
      <c r="B214" s="3"/>
      <c r="C214" s="3"/>
      <c r="D214" s="3"/>
      <c r="E214" s="3"/>
      <c r="F214" s="3"/>
      <c r="G214" s="3"/>
      <c r="H214" s="3"/>
      <c r="I214" s="3"/>
      <c r="J214" s="7"/>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2:36" x14ac:dyDescent="0.25">
      <c r="B215" s="3"/>
      <c r="C215" s="3"/>
      <c r="D215" s="3"/>
      <c r="E215" s="3"/>
      <c r="F215" s="3"/>
      <c r="G215" s="3"/>
      <c r="H215" s="3"/>
      <c r="I215" s="3"/>
      <c r="J215" s="7"/>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2:36" ht="42" customHeight="1" x14ac:dyDescent="0.25">
      <c r="B216" s="3"/>
      <c r="C216" s="3"/>
      <c r="D216" s="3"/>
      <c r="E216" s="3"/>
      <c r="F216" s="3"/>
      <c r="G216" s="3"/>
      <c r="H216" s="3"/>
      <c r="I216" s="3"/>
      <c r="J216" s="7"/>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2:36" x14ac:dyDescent="0.25">
      <c r="B217" s="3"/>
      <c r="C217" s="3"/>
      <c r="D217" s="3"/>
      <c r="E217" s="3"/>
      <c r="F217" s="3"/>
      <c r="G217" s="3"/>
      <c r="H217" s="3"/>
      <c r="I217" s="3"/>
      <c r="J217" s="7"/>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2:36" x14ac:dyDescent="0.25">
      <c r="B218" s="3"/>
      <c r="C218" s="3"/>
      <c r="D218" s="3"/>
      <c r="E218" s="3"/>
      <c r="F218" s="3"/>
      <c r="G218" s="3"/>
      <c r="H218" s="3"/>
      <c r="I218" s="3"/>
      <c r="J218" s="7"/>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2:36" x14ac:dyDescent="0.25">
      <c r="B219" s="3"/>
      <c r="C219" s="3"/>
      <c r="D219" s="3"/>
      <c r="E219" s="3"/>
      <c r="F219" s="3"/>
      <c r="G219" s="3"/>
      <c r="H219" s="3"/>
      <c r="I219" s="3"/>
      <c r="J219" s="7"/>
      <c r="K219" s="3"/>
      <c r="L219" s="3"/>
      <c r="M219" s="3"/>
      <c r="N219" s="3"/>
      <c r="O219" s="7"/>
      <c r="P219" s="3"/>
      <c r="Q219" s="3"/>
      <c r="R219" s="3"/>
      <c r="S219" s="3"/>
      <c r="T219" s="3"/>
      <c r="U219" s="3"/>
      <c r="V219" s="3"/>
      <c r="W219" s="3"/>
      <c r="X219" s="3"/>
      <c r="Y219" s="3"/>
      <c r="Z219" s="3"/>
      <c r="AA219" s="3"/>
      <c r="AB219" s="3"/>
      <c r="AC219" s="3"/>
      <c r="AD219" s="3"/>
      <c r="AE219" s="3"/>
      <c r="AF219" s="3"/>
      <c r="AG219" s="3"/>
      <c r="AH219" s="3"/>
    </row>
    <row r="220" spans="2:36" x14ac:dyDescent="0.25">
      <c r="B220" s="3"/>
      <c r="C220" s="3"/>
      <c r="D220" s="3"/>
      <c r="E220" s="3"/>
      <c r="F220" s="3"/>
      <c r="G220" s="3"/>
      <c r="H220" s="3"/>
      <c r="I220" s="3"/>
      <c r="J220" s="7"/>
      <c r="K220" s="3"/>
      <c r="L220" s="3"/>
      <c r="M220" s="3"/>
      <c r="N220" s="3"/>
      <c r="O220" s="7"/>
      <c r="P220" s="3"/>
      <c r="Q220" s="3"/>
      <c r="R220" s="3"/>
      <c r="S220" s="3"/>
      <c r="T220" s="3"/>
      <c r="U220" s="3"/>
      <c r="V220" s="3"/>
      <c r="W220" s="3"/>
      <c r="X220" s="3"/>
      <c r="Y220" s="3"/>
      <c r="Z220" s="3"/>
      <c r="AA220" s="3"/>
      <c r="AB220" s="3"/>
      <c r="AC220" s="3"/>
      <c r="AD220" s="3"/>
      <c r="AE220" s="3"/>
      <c r="AF220" s="3"/>
      <c r="AG220" s="3"/>
      <c r="AH220" s="3"/>
    </row>
    <row r="221" spans="2:36" x14ac:dyDescent="0.25">
      <c r="B221" s="3"/>
      <c r="C221" s="6"/>
      <c r="D221" s="3"/>
      <c r="E221" s="3"/>
      <c r="F221" s="3"/>
      <c r="G221" s="3"/>
      <c r="H221" s="3"/>
      <c r="I221" s="3"/>
      <c r="J221" s="7"/>
      <c r="K221" s="7"/>
      <c r="L221" s="3"/>
      <c r="M221" s="3"/>
      <c r="N221" s="3"/>
      <c r="O221" s="3"/>
      <c r="P221" s="3"/>
      <c r="Q221" s="3"/>
      <c r="R221" s="3"/>
      <c r="S221" s="3"/>
      <c r="T221" s="3"/>
      <c r="U221" s="3"/>
      <c r="V221" s="3"/>
      <c r="W221" s="3"/>
      <c r="X221" s="3"/>
      <c r="Y221" s="3"/>
      <c r="Z221" s="3"/>
      <c r="AA221" s="3"/>
      <c r="AB221" s="3"/>
      <c r="AC221" s="9"/>
      <c r="AD221" s="9"/>
      <c r="AE221" s="3"/>
      <c r="AF221" s="3"/>
      <c r="AG221" s="3"/>
      <c r="AH221" s="3"/>
      <c r="AI221" s="3"/>
      <c r="AJ221" s="3"/>
    </row>
    <row r="222" spans="2:36" x14ac:dyDescent="0.25">
      <c r="B222" s="3"/>
      <c r="C222" s="6"/>
      <c r="D222" s="3"/>
      <c r="E222" s="3"/>
      <c r="F222" s="3"/>
      <c r="G222" s="3"/>
      <c r="H222" s="3"/>
      <c r="I222" s="3"/>
      <c r="J222" s="7"/>
      <c r="K222" s="7"/>
      <c r="L222" s="3"/>
      <c r="M222" s="3"/>
      <c r="N222" s="3"/>
      <c r="O222" s="3"/>
      <c r="P222" s="3"/>
      <c r="Q222" s="3"/>
      <c r="R222" s="3"/>
      <c r="S222" s="3"/>
      <c r="T222" s="3"/>
      <c r="U222" s="3"/>
      <c r="V222" s="3"/>
      <c r="W222" s="3"/>
      <c r="X222" s="3"/>
      <c r="Y222" s="3"/>
      <c r="Z222" s="3"/>
      <c r="AA222" s="3"/>
      <c r="AB222" s="3"/>
      <c r="AC222" s="9"/>
      <c r="AD222" s="9"/>
      <c r="AE222" s="3"/>
      <c r="AF222" s="3"/>
      <c r="AG222" s="3"/>
      <c r="AH222" s="3"/>
      <c r="AI222" s="3"/>
      <c r="AJ222" s="3"/>
    </row>
    <row r="223" spans="2:36" x14ac:dyDescent="0.25">
      <c r="B223" s="3"/>
      <c r="C223" s="6"/>
      <c r="D223" s="3"/>
      <c r="E223" s="3"/>
      <c r="F223" s="3"/>
      <c r="G223" s="3"/>
      <c r="H223" s="3"/>
      <c r="I223" s="3"/>
      <c r="J223" s="7"/>
      <c r="K223" s="7"/>
      <c r="L223" s="3"/>
      <c r="M223" s="3"/>
      <c r="N223" s="3"/>
      <c r="O223" s="3"/>
      <c r="P223" s="3"/>
      <c r="Q223" s="3"/>
      <c r="R223" s="3"/>
      <c r="S223" s="3"/>
      <c r="T223" s="3"/>
      <c r="U223" s="3"/>
      <c r="V223" s="3"/>
      <c r="W223" s="3"/>
      <c r="X223" s="3"/>
      <c r="Y223" s="3"/>
      <c r="Z223" s="3"/>
      <c r="AA223" s="3"/>
      <c r="AB223" s="3"/>
      <c r="AC223" s="9"/>
      <c r="AD223" s="9"/>
      <c r="AE223" s="3"/>
      <c r="AF223" s="3"/>
      <c r="AG223" s="3"/>
      <c r="AH223" s="3"/>
      <c r="AI223" s="3"/>
      <c r="AJ223" s="3"/>
    </row>
    <row r="224" spans="2:36" x14ac:dyDescent="0.25">
      <c r="B224" s="3"/>
      <c r="C224" s="6"/>
      <c r="D224" s="3"/>
      <c r="E224" s="3"/>
      <c r="F224" s="3"/>
      <c r="G224" s="3"/>
      <c r="H224" s="3"/>
      <c r="I224" s="3"/>
      <c r="J224" s="7"/>
      <c r="K224" s="7"/>
      <c r="L224" s="3"/>
      <c r="M224" s="3"/>
      <c r="N224" s="3"/>
      <c r="O224" s="3"/>
      <c r="P224" s="3"/>
      <c r="Q224" s="3"/>
      <c r="R224" s="3"/>
      <c r="S224" s="3"/>
      <c r="T224" s="3"/>
      <c r="U224" s="3"/>
      <c r="V224" s="3"/>
      <c r="W224" s="3"/>
      <c r="X224" s="3"/>
      <c r="Y224" s="3"/>
      <c r="Z224" s="3"/>
      <c r="AA224" s="3"/>
      <c r="AB224" s="3"/>
      <c r="AC224" s="9"/>
      <c r="AD224" s="9"/>
      <c r="AE224" s="3"/>
      <c r="AF224" s="3"/>
      <c r="AG224" s="3"/>
      <c r="AH224" s="3"/>
      <c r="AI224" s="3"/>
      <c r="AJ224" s="3"/>
    </row>
    <row r="225" spans="2:36" x14ac:dyDescent="0.25">
      <c r="B225" s="3"/>
      <c r="C225" s="6"/>
      <c r="D225" s="3"/>
      <c r="E225" s="3"/>
      <c r="F225" s="3"/>
      <c r="G225" s="3"/>
      <c r="H225" s="3"/>
      <c r="I225" s="3"/>
      <c r="J225" s="7"/>
      <c r="K225" s="7"/>
      <c r="L225" s="3"/>
      <c r="M225" s="3"/>
      <c r="N225" s="3"/>
      <c r="O225" s="3"/>
      <c r="P225" s="3"/>
      <c r="Q225" s="3"/>
      <c r="R225" s="3"/>
      <c r="S225" s="3"/>
      <c r="T225" s="3"/>
      <c r="U225" s="3"/>
      <c r="V225" s="3"/>
      <c r="W225" s="3"/>
      <c r="X225" s="3"/>
      <c r="Y225" s="3"/>
      <c r="Z225" s="3"/>
      <c r="AA225" s="3"/>
      <c r="AB225" s="3"/>
      <c r="AC225" s="9"/>
      <c r="AD225" s="9"/>
      <c r="AE225" s="3"/>
      <c r="AF225" s="3"/>
      <c r="AG225" s="3"/>
      <c r="AH225" s="3"/>
      <c r="AI225" s="3"/>
      <c r="AJ225" s="3"/>
    </row>
    <row r="226" spans="2:36" x14ac:dyDescent="0.25">
      <c r="B226" s="3"/>
      <c r="C226" s="6"/>
      <c r="D226" s="3"/>
      <c r="E226" s="3"/>
      <c r="F226" s="3"/>
      <c r="G226" s="3"/>
      <c r="H226" s="3"/>
      <c r="I226" s="3"/>
      <c r="J226" s="7"/>
      <c r="K226" s="7"/>
      <c r="L226" s="3"/>
      <c r="M226" s="3"/>
      <c r="N226" s="3"/>
      <c r="O226" s="3"/>
      <c r="P226" s="3"/>
      <c r="Q226" s="3"/>
      <c r="R226" s="3"/>
      <c r="S226" s="3"/>
      <c r="T226" s="3"/>
      <c r="U226" s="3"/>
      <c r="V226" s="3"/>
      <c r="W226" s="3"/>
      <c r="X226" s="3"/>
      <c r="Y226" s="3"/>
      <c r="Z226" s="3"/>
      <c r="AA226" s="3"/>
      <c r="AB226" s="3"/>
      <c r="AC226" s="9"/>
      <c r="AD226" s="9"/>
      <c r="AE226" s="3"/>
      <c r="AF226" s="3"/>
      <c r="AG226" s="3"/>
      <c r="AH226" s="3"/>
      <c r="AI226" s="3"/>
      <c r="AJ226" s="3"/>
    </row>
    <row r="227" spans="2:36" x14ac:dyDescent="0.25">
      <c r="B227" s="3"/>
      <c r="C227" s="6"/>
      <c r="D227" s="3"/>
      <c r="E227" s="3"/>
      <c r="F227" s="3"/>
      <c r="G227" s="3"/>
      <c r="H227" s="3"/>
      <c r="I227" s="3"/>
      <c r="J227" s="7"/>
      <c r="K227" s="7"/>
      <c r="L227" s="3"/>
      <c r="M227" s="3"/>
      <c r="N227" s="3"/>
      <c r="O227" s="3"/>
      <c r="P227" s="3"/>
      <c r="Q227" s="3"/>
      <c r="R227" s="3"/>
      <c r="S227" s="3"/>
      <c r="T227" s="3"/>
      <c r="U227" s="3"/>
      <c r="V227" s="3"/>
      <c r="W227" s="3"/>
      <c r="X227" s="3"/>
      <c r="Y227" s="3"/>
      <c r="Z227" s="3"/>
      <c r="AA227" s="3"/>
      <c r="AB227" s="3"/>
      <c r="AC227" s="9"/>
      <c r="AD227" s="9"/>
      <c r="AE227" s="3"/>
      <c r="AF227" s="3"/>
      <c r="AG227" s="3"/>
      <c r="AH227" s="3"/>
      <c r="AI227" s="3"/>
      <c r="AJ227" s="3"/>
    </row>
    <row r="228" spans="2:36" x14ac:dyDescent="0.25">
      <c r="B228" s="3"/>
      <c r="C228" s="6"/>
      <c r="D228" s="3"/>
      <c r="E228" s="3"/>
      <c r="F228" s="3"/>
      <c r="G228" s="3"/>
      <c r="H228" s="3"/>
      <c r="I228" s="3"/>
      <c r="J228" s="7"/>
      <c r="K228" s="7"/>
      <c r="L228" s="3"/>
      <c r="M228" s="3"/>
      <c r="N228" s="3"/>
      <c r="O228" s="3"/>
      <c r="P228" s="3"/>
      <c r="Q228" s="3"/>
      <c r="R228" s="3"/>
      <c r="S228" s="3"/>
      <c r="T228" s="3"/>
      <c r="U228" s="3"/>
      <c r="V228" s="3"/>
      <c r="W228" s="3"/>
      <c r="X228" s="3"/>
      <c r="Y228" s="3"/>
      <c r="Z228" s="3"/>
      <c r="AA228" s="3"/>
      <c r="AB228" s="3"/>
      <c r="AC228" s="9"/>
      <c r="AD228" s="9"/>
      <c r="AE228" s="3"/>
      <c r="AF228" s="3"/>
      <c r="AG228" s="3"/>
      <c r="AH228" s="3"/>
      <c r="AI228" s="3"/>
      <c r="AJ228" s="3"/>
    </row>
    <row r="229" spans="2:36" x14ac:dyDescent="0.25">
      <c r="B229" s="3"/>
      <c r="C229" s="6"/>
      <c r="D229" s="3"/>
      <c r="E229" s="3"/>
      <c r="F229" s="3"/>
      <c r="G229" s="3"/>
      <c r="H229" s="3"/>
      <c r="I229" s="3"/>
      <c r="J229" s="7"/>
      <c r="K229" s="7"/>
      <c r="L229" s="3"/>
      <c r="M229" s="3"/>
      <c r="N229" s="3"/>
      <c r="O229" s="3"/>
      <c r="P229" s="3"/>
      <c r="Q229" s="3"/>
      <c r="R229" s="3"/>
      <c r="S229" s="3"/>
      <c r="T229" s="3"/>
      <c r="U229" s="3"/>
      <c r="V229" s="3"/>
      <c r="W229" s="3"/>
      <c r="X229" s="3"/>
      <c r="Y229" s="3"/>
      <c r="Z229" s="3"/>
      <c r="AA229" s="3"/>
      <c r="AB229" s="3"/>
      <c r="AC229" s="9"/>
      <c r="AD229" s="9"/>
      <c r="AE229" s="3"/>
      <c r="AF229" s="3"/>
      <c r="AG229" s="3"/>
      <c r="AH229" s="3"/>
      <c r="AI229" s="3"/>
      <c r="AJ229" s="3"/>
    </row>
    <row r="230" spans="2:36" x14ac:dyDescent="0.25">
      <c r="B230" s="3"/>
      <c r="C230" s="6"/>
      <c r="D230" s="3"/>
      <c r="E230" s="3"/>
      <c r="F230" s="3"/>
      <c r="G230" s="3"/>
      <c r="H230" s="3"/>
      <c r="I230" s="3"/>
      <c r="J230" s="7"/>
      <c r="K230" s="7"/>
      <c r="L230" s="3"/>
      <c r="M230" s="3"/>
      <c r="N230" s="3"/>
      <c r="O230" s="3"/>
      <c r="P230" s="3"/>
      <c r="Q230" s="3"/>
      <c r="R230" s="3"/>
      <c r="S230" s="3"/>
      <c r="T230" s="3"/>
      <c r="U230" s="3"/>
      <c r="V230" s="3"/>
      <c r="W230" s="3"/>
      <c r="X230" s="3"/>
      <c r="Y230" s="3"/>
      <c r="Z230" s="3"/>
      <c r="AA230" s="3"/>
      <c r="AB230" s="3"/>
      <c r="AC230" s="9"/>
      <c r="AD230" s="9"/>
      <c r="AE230" s="3"/>
      <c r="AF230" s="3"/>
      <c r="AG230" s="3"/>
      <c r="AH230" s="3"/>
      <c r="AI230" s="3"/>
      <c r="AJ230" s="3"/>
    </row>
    <row r="231" spans="2:36" x14ac:dyDescent="0.25">
      <c r="B231" s="3"/>
      <c r="C231" s="6"/>
      <c r="D231" s="3"/>
      <c r="E231" s="3"/>
      <c r="F231" s="3"/>
      <c r="G231" s="3"/>
      <c r="H231" s="3"/>
      <c r="I231" s="3"/>
      <c r="J231" s="7"/>
      <c r="K231" s="7"/>
      <c r="L231" s="3"/>
      <c r="M231" s="3"/>
      <c r="N231" s="3"/>
      <c r="O231" s="3"/>
      <c r="P231" s="3"/>
      <c r="Q231" s="3"/>
      <c r="R231" s="3"/>
      <c r="S231" s="3"/>
      <c r="T231" s="3"/>
      <c r="U231" s="3"/>
      <c r="V231" s="3"/>
      <c r="W231" s="3"/>
      <c r="X231" s="3"/>
      <c r="Y231" s="3"/>
      <c r="Z231" s="3"/>
      <c r="AA231" s="3"/>
      <c r="AB231" s="3"/>
      <c r="AC231" s="9"/>
      <c r="AD231" s="9"/>
      <c r="AE231" s="3"/>
      <c r="AF231" s="3"/>
      <c r="AG231" s="3"/>
      <c r="AH231" s="3"/>
      <c r="AI231" s="3"/>
      <c r="AJ231" s="3"/>
    </row>
    <row r="232" spans="2:36" x14ac:dyDescent="0.25">
      <c r="B232" s="3"/>
      <c r="C232" s="6"/>
      <c r="D232" s="3"/>
      <c r="E232" s="3"/>
      <c r="F232" s="3"/>
      <c r="G232" s="3"/>
      <c r="H232" s="3"/>
      <c r="I232" s="3"/>
      <c r="J232" s="7"/>
      <c r="K232" s="7"/>
      <c r="L232" s="3"/>
      <c r="M232" s="3"/>
      <c r="N232" s="3"/>
      <c r="O232" s="3"/>
      <c r="P232" s="3"/>
      <c r="Q232" s="3"/>
      <c r="R232" s="3"/>
      <c r="S232" s="3"/>
      <c r="T232" s="3"/>
      <c r="U232" s="3"/>
      <c r="V232" s="3"/>
      <c r="W232" s="3"/>
      <c r="X232" s="3"/>
      <c r="Y232" s="3"/>
      <c r="Z232" s="3"/>
      <c r="AA232" s="3"/>
      <c r="AB232" s="3"/>
      <c r="AC232" s="9"/>
      <c r="AD232" s="9"/>
      <c r="AE232" s="3"/>
      <c r="AF232" s="3"/>
      <c r="AG232" s="3"/>
      <c r="AH232" s="3"/>
      <c r="AI232" s="3"/>
      <c r="AJ232" s="3"/>
    </row>
    <row r="233" spans="2:36" x14ac:dyDescent="0.25">
      <c r="B233" s="3"/>
      <c r="C233" s="6"/>
      <c r="D233" s="3"/>
      <c r="E233" s="3"/>
      <c r="F233" s="3"/>
      <c r="G233" s="3"/>
      <c r="H233" s="3"/>
      <c r="I233" s="3"/>
      <c r="J233" s="7"/>
      <c r="K233" s="7"/>
      <c r="L233" s="3"/>
      <c r="M233" s="3"/>
      <c r="N233" s="3"/>
      <c r="O233" s="3"/>
      <c r="P233" s="3"/>
      <c r="Q233" s="3"/>
      <c r="R233" s="3"/>
      <c r="S233" s="3"/>
      <c r="T233" s="3"/>
      <c r="U233" s="3"/>
      <c r="V233" s="3"/>
      <c r="W233" s="3"/>
      <c r="X233" s="3"/>
      <c r="Y233" s="3"/>
      <c r="Z233" s="3"/>
      <c r="AA233" s="3"/>
      <c r="AB233" s="3"/>
      <c r="AC233" s="9"/>
      <c r="AD233" s="9"/>
      <c r="AE233" s="3"/>
      <c r="AF233" s="3"/>
      <c r="AG233" s="3"/>
      <c r="AH233" s="3"/>
      <c r="AI233" s="3"/>
      <c r="AJ233" s="3"/>
    </row>
    <row r="234" spans="2:36" x14ac:dyDescent="0.25">
      <c r="B234" s="3"/>
      <c r="C234" s="6"/>
      <c r="D234" s="3"/>
      <c r="E234" s="3"/>
      <c r="F234" s="3"/>
      <c r="G234" s="3"/>
      <c r="H234" s="3"/>
      <c r="I234" s="3"/>
      <c r="J234" s="7"/>
      <c r="K234" s="7"/>
      <c r="L234" s="3"/>
      <c r="M234" s="3"/>
      <c r="N234" s="3"/>
      <c r="O234" s="3"/>
      <c r="P234" s="3"/>
      <c r="Q234" s="3"/>
      <c r="R234" s="3"/>
      <c r="S234" s="3"/>
      <c r="T234" s="3"/>
      <c r="U234" s="3"/>
      <c r="V234" s="3"/>
      <c r="W234" s="3"/>
      <c r="X234" s="3"/>
      <c r="Y234" s="3"/>
      <c r="Z234" s="3"/>
      <c r="AA234" s="3"/>
      <c r="AB234" s="3"/>
      <c r="AC234" s="9"/>
      <c r="AD234" s="9"/>
      <c r="AE234" s="3"/>
      <c r="AF234" s="3"/>
      <c r="AG234" s="3"/>
      <c r="AH234" s="3"/>
      <c r="AI234" s="3"/>
      <c r="AJ234" s="3"/>
    </row>
    <row r="235" spans="2:36" x14ac:dyDescent="0.25">
      <c r="B235" s="3"/>
      <c r="C235" s="6"/>
      <c r="D235" s="3"/>
      <c r="E235" s="3"/>
      <c r="F235" s="3"/>
      <c r="G235" s="3"/>
      <c r="H235" s="3"/>
      <c r="I235" s="3"/>
      <c r="J235" s="7"/>
      <c r="K235" s="7"/>
      <c r="L235" s="3"/>
      <c r="M235" s="3"/>
      <c r="N235" s="3"/>
      <c r="O235" s="3"/>
      <c r="P235" s="3"/>
      <c r="Q235" s="3"/>
      <c r="R235" s="3"/>
      <c r="S235" s="3"/>
      <c r="T235" s="3"/>
      <c r="U235" s="3"/>
      <c r="V235" s="3"/>
      <c r="W235" s="3"/>
      <c r="X235" s="3"/>
      <c r="Y235" s="3"/>
      <c r="Z235" s="3"/>
      <c r="AA235" s="3"/>
      <c r="AB235" s="3"/>
      <c r="AC235" s="9"/>
      <c r="AD235" s="9"/>
      <c r="AE235" s="3"/>
      <c r="AF235" s="3"/>
      <c r="AG235" s="3"/>
      <c r="AH235" s="3"/>
      <c r="AI235" s="3"/>
      <c r="AJ235" s="3"/>
    </row>
    <row r="236" spans="2:36" x14ac:dyDescent="0.25">
      <c r="B236" s="3"/>
      <c r="C236" s="3"/>
      <c r="D236" s="3"/>
      <c r="E236" s="3"/>
      <c r="F236" s="3"/>
      <c r="G236" s="3"/>
      <c r="H236" s="3"/>
      <c r="I236" s="3"/>
      <c r="J236" s="7"/>
      <c r="K236" s="3"/>
      <c r="L236" s="3"/>
      <c r="M236" s="3"/>
      <c r="N236" s="3"/>
      <c r="O236" s="7"/>
      <c r="P236" s="3"/>
      <c r="Q236" s="3"/>
      <c r="R236" s="3"/>
      <c r="S236" s="3"/>
      <c r="T236" s="3"/>
      <c r="U236" s="3"/>
      <c r="V236" s="3"/>
      <c r="W236" s="3"/>
      <c r="X236" s="3"/>
      <c r="Y236" s="3"/>
      <c r="Z236" s="3"/>
      <c r="AA236" s="3"/>
      <c r="AB236" s="3"/>
      <c r="AC236" s="3"/>
      <c r="AD236" s="3"/>
      <c r="AE236" s="3"/>
      <c r="AF236" s="3"/>
      <c r="AG236" s="3"/>
      <c r="AH236" s="3"/>
    </row>
    <row r="237" spans="2:36" x14ac:dyDescent="0.25">
      <c r="B237" s="3"/>
      <c r="C237" s="3"/>
      <c r="D237" s="3"/>
      <c r="E237" s="3"/>
      <c r="F237" s="3"/>
      <c r="G237" s="3"/>
      <c r="H237" s="3"/>
      <c r="I237" s="3"/>
      <c r="J237" s="7"/>
      <c r="K237" s="3"/>
      <c r="L237" s="3"/>
      <c r="M237" s="3"/>
      <c r="N237" s="3"/>
      <c r="O237" s="7"/>
      <c r="P237" s="3"/>
      <c r="Q237" s="3"/>
      <c r="R237" s="3"/>
      <c r="S237" s="3"/>
      <c r="T237" s="3"/>
      <c r="U237" s="3"/>
      <c r="V237" s="3"/>
      <c r="W237" s="3"/>
      <c r="X237" s="3"/>
      <c r="Y237" s="3"/>
      <c r="Z237" s="3"/>
      <c r="AA237" s="3"/>
      <c r="AB237" s="3"/>
      <c r="AC237" s="3"/>
      <c r="AD237" s="3"/>
      <c r="AE237" s="3"/>
      <c r="AF237" s="3"/>
      <c r="AG237" s="3"/>
      <c r="AH237" s="3"/>
    </row>
    <row r="238" spans="2:36" x14ac:dyDescent="0.25">
      <c r="B238" s="3"/>
      <c r="C238" s="3"/>
      <c r="D238" s="3"/>
      <c r="E238" s="3"/>
      <c r="F238" s="3"/>
      <c r="G238" s="3"/>
      <c r="H238" s="3"/>
      <c r="I238" s="3"/>
      <c r="J238" s="7"/>
      <c r="K238" s="3"/>
      <c r="L238" s="3"/>
      <c r="M238" s="3"/>
      <c r="N238" s="3"/>
      <c r="O238" s="7"/>
      <c r="P238" s="3"/>
      <c r="Q238" s="3"/>
      <c r="R238" s="3"/>
      <c r="S238" s="3"/>
      <c r="T238" s="3"/>
      <c r="U238" s="3"/>
      <c r="V238" s="3"/>
      <c r="W238" s="3"/>
      <c r="X238" s="3"/>
      <c r="Y238" s="3"/>
      <c r="Z238" s="3"/>
      <c r="AA238" s="3"/>
      <c r="AB238" s="3"/>
      <c r="AC238" s="3"/>
      <c r="AD238" s="3"/>
      <c r="AE238" s="3"/>
      <c r="AF238" s="3"/>
      <c r="AG238" s="3"/>
      <c r="AH238" s="3"/>
    </row>
    <row r="239" spans="2:36" x14ac:dyDescent="0.25">
      <c r="B239" s="3"/>
      <c r="C239" s="3"/>
      <c r="D239" s="3"/>
      <c r="E239" s="3"/>
      <c r="F239" s="3"/>
      <c r="G239" s="3"/>
      <c r="H239" s="3"/>
      <c r="I239" s="3"/>
      <c r="J239" s="7"/>
      <c r="K239" s="3"/>
      <c r="L239" s="3"/>
      <c r="M239" s="3"/>
      <c r="N239" s="3"/>
      <c r="O239" s="7"/>
      <c r="P239" s="3"/>
      <c r="Q239" s="3"/>
      <c r="R239" s="3"/>
      <c r="S239" s="3"/>
      <c r="T239" s="3"/>
      <c r="U239" s="3"/>
      <c r="V239" s="3"/>
      <c r="W239" s="3"/>
      <c r="X239" s="3"/>
      <c r="Y239" s="3"/>
      <c r="Z239" s="3"/>
      <c r="AA239" s="3"/>
      <c r="AB239" s="3"/>
      <c r="AC239" s="3"/>
      <c r="AD239" s="3"/>
      <c r="AE239" s="3"/>
      <c r="AF239" s="3"/>
      <c r="AG239" s="3"/>
      <c r="AH239" s="3"/>
    </row>
    <row r="240" spans="2:36" x14ac:dyDescent="0.25">
      <c r="B240" s="3"/>
      <c r="C240" s="3"/>
      <c r="D240" s="3"/>
      <c r="E240" s="3"/>
      <c r="F240" s="3"/>
      <c r="G240" s="3"/>
      <c r="H240" s="3"/>
      <c r="I240" s="3"/>
      <c r="J240" s="7"/>
      <c r="K240" s="3"/>
      <c r="L240" s="3"/>
      <c r="M240" s="3"/>
      <c r="N240" s="3"/>
      <c r="O240" s="7"/>
      <c r="P240" s="3"/>
      <c r="Q240" s="3"/>
      <c r="R240" s="3"/>
      <c r="S240" s="3"/>
      <c r="T240" s="3"/>
      <c r="U240" s="3"/>
      <c r="V240" s="3"/>
      <c r="W240" s="3"/>
      <c r="X240" s="3"/>
      <c r="Y240" s="3"/>
      <c r="Z240" s="3"/>
      <c r="AA240" s="3"/>
      <c r="AB240" s="3"/>
      <c r="AC240" s="3"/>
      <c r="AD240" s="3"/>
      <c r="AE240" s="3"/>
      <c r="AF240" s="3"/>
      <c r="AG240" s="3"/>
      <c r="AH240" s="3"/>
    </row>
    <row r="241" spans="2:34" x14ac:dyDescent="0.25">
      <c r="B241" s="3"/>
      <c r="C241" s="3"/>
      <c r="D241" s="3"/>
      <c r="E241" s="3"/>
      <c r="F241" s="3"/>
      <c r="G241" s="3"/>
      <c r="H241" s="3"/>
      <c r="I241" s="3"/>
      <c r="J241" s="7"/>
      <c r="K241" s="3"/>
      <c r="L241" s="3"/>
      <c r="M241" s="3"/>
      <c r="N241" s="3"/>
      <c r="O241" s="7"/>
      <c r="P241" s="3"/>
      <c r="Q241" s="3"/>
      <c r="R241" s="3"/>
      <c r="S241" s="3"/>
      <c r="T241" s="3"/>
      <c r="U241" s="3"/>
      <c r="V241" s="3"/>
      <c r="W241" s="3"/>
      <c r="X241" s="3"/>
      <c r="Y241" s="3"/>
      <c r="Z241" s="3"/>
      <c r="AA241" s="3"/>
      <c r="AB241" s="3"/>
      <c r="AC241" s="3"/>
      <c r="AD241" s="3"/>
      <c r="AE241" s="3"/>
      <c r="AF241" s="3"/>
      <c r="AG241" s="3"/>
      <c r="AH241" s="3"/>
    </row>
    <row r="242" spans="2:34" x14ac:dyDescent="0.25">
      <c r="B242" s="3"/>
      <c r="C242" s="3"/>
      <c r="D242" s="3"/>
      <c r="E242" s="3"/>
      <c r="F242" s="3"/>
      <c r="G242" s="3"/>
      <c r="H242" s="3"/>
      <c r="I242" s="3"/>
      <c r="J242" s="7"/>
      <c r="K242" s="3"/>
      <c r="L242" s="3"/>
      <c r="M242" s="3"/>
      <c r="N242" s="3"/>
      <c r="O242" s="7"/>
      <c r="P242" s="3"/>
      <c r="Q242" s="3"/>
      <c r="R242" s="3"/>
      <c r="S242" s="3"/>
      <c r="T242" s="3"/>
      <c r="U242" s="3"/>
      <c r="V242" s="3"/>
      <c r="W242" s="3"/>
      <c r="X242" s="3"/>
      <c r="Y242" s="3"/>
      <c r="Z242" s="3"/>
      <c r="AA242" s="3"/>
      <c r="AB242" s="3"/>
      <c r="AC242" s="3"/>
      <c r="AD242" s="3"/>
      <c r="AE242" s="3"/>
      <c r="AF242" s="3"/>
      <c r="AG242" s="3"/>
      <c r="AH242" s="3"/>
    </row>
    <row r="243" spans="2:34" x14ac:dyDescent="0.25">
      <c r="B243" s="3"/>
      <c r="C243" s="3"/>
      <c r="D243" s="3"/>
      <c r="E243" s="3"/>
      <c r="F243" s="3"/>
      <c r="G243" s="3"/>
      <c r="H243" s="3"/>
      <c r="I243" s="3"/>
      <c r="J243" s="7"/>
      <c r="K243" s="3"/>
      <c r="L243" s="3"/>
      <c r="M243" s="3"/>
      <c r="N243" s="3"/>
      <c r="O243" s="7"/>
      <c r="P243" s="3"/>
      <c r="Q243" s="3"/>
      <c r="R243" s="3"/>
      <c r="S243" s="3"/>
      <c r="T243" s="3"/>
      <c r="U243" s="3"/>
      <c r="V243" s="3"/>
      <c r="W243" s="3"/>
      <c r="X243" s="3"/>
      <c r="Y243" s="3"/>
      <c r="Z243" s="3"/>
      <c r="AA243" s="3"/>
      <c r="AB243" s="3"/>
      <c r="AC243" s="3"/>
      <c r="AD243" s="3"/>
      <c r="AE243" s="3"/>
      <c r="AF243" s="3"/>
      <c r="AG243" s="3"/>
      <c r="AH243" s="3"/>
    </row>
    <row r="244" spans="2:34" x14ac:dyDescent="0.25">
      <c r="B244" s="3"/>
      <c r="C244" s="3"/>
      <c r="D244" s="3"/>
      <c r="E244" s="3"/>
      <c r="F244" s="3"/>
      <c r="G244" s="3"/>
      <c r="H244" s="3"/>
      <c r="I244" s="3"/>
      <c r="J244" s="7"/>
      <c r="K244" s="3"/>
      <c r="L244" s="3"/>
      <c r="M244" s="3"/>
      <c r="N244" s="3"/>
      <c r="O244" s="7"/>
      <c r="P244" s="3"/>
      <c r="Q244" s="3"/>
      <c r="R244" s="3"/>
      <c r="S244" s="3"/>
      <c r="T244" s="3"/>
      <c r="U244" s="3"/>
      <c r="V244" s="3"/>
      <c r="W244" s="3"/>
      <c r="X244" s="3"/>
      <c r="Y244" s="3"/>
      <c r="Z244" s="3"/>
      <c r="AA244" s="3"/>
      <c r="AB244" s="3"/>
      <c r="AC244" s="3"/>
      <c r="AD244" s="3"/>
      <c r="AE244" s="3"/>
      <c r="AF244" s="3"/>
      <c r="AG244" s="3"/>
      <c r="AH244" s="3"/>
    </row>
    <row r="245" spans="2:34" x14ac:dyDescent="0.25">
      <c r="B245" s="3"/>
      <c r="C245" s="3"/>
      <c r="D245" s="3"/>
      <c r="E245" s="3"/>
      <c r="F245" s="3"/>
      <c r="G245" s="3"/>
      <c r="H245" s="3"/>
      <c r="I245" s="3"/>
      <c r="J245" s="7"/>
      <c r="K245" s="3"/>
      <c r="L245" s="3"/>
      <c r="M245" s="3"/>
      <c r="N245" s="3"/>
      <c r="O245" s="7"/>
      <c r="P245" s="3"/>
      <c r="Q245" s="3"/>
      <c r="R245" s="3"/>
      <c r="S245" s="3"/>
      <c r="T245" s="3"/>
      <c r="U245" s="3"/>
      <c r="V245" s="3"/>
      <c r="W245" s="3"/>
      <c r="X245" s="3"/>
      <c r="Y245" s="3"/>
      <c r="Z245" s="3"/>
      <c r="AA245" s="3"/>
      <c r="AB245" s="3"/>
      <c r="AC245" s="3"/>
      <c r="AD245" s="3"/>
      <c r="AE245" s="3"/>
      <c r="AF245" s="3"/>
      <c r="AG245" s="3"/>
      <c r="AH245" s="3"/>
    </row>
    <row r="246" spans="2:34" x14ac:dyDescent="0.25">
      <c r="B246" s="3"/>
      <c r="C246" s="3"/>
      <c r="D246" s="3"/>
      <c r="E246" s="3"/>
      <c r="F246" s="3"/>
      <c r="G246" s="3"/>
      <c r="H246" s="3"/>
      <c r="I246" s="3"/>
      <c r="J246" s="7"/>
      <c r="K246" s="3"/>
      <c r="L246" s="3"/>
      <c r="M246" s="3"/>
      <c r="N246" s="3"/>
      <c r="O246" s="7"/>
      <c r="P246" s="3"/>
      <c r="Q246" s="3"/>
      <c r="R246" s="3"/>
      <c r="S246" s="3"/>
      <c r="T246" s="3"/>
      <c r="U246" s="3"/>
      <c r="V246" s="3"/>
      <c r="W246" s="3"/>
      <c r="X246" s="3"/>
      <c r="Y246" s="3"/>
      <c r="Z246" s="3"/>
      <c r="AA246" s="3"/>
      <c r="AB246" s="3"/>
      <c r="AC246" s="3"/>
      <c r="AD246" s="3"/>
      <c r="AE246" s="3"/>
      <c r="AF246" s="3"/>
      <c r="AG246" s="3"/>
      <c r="AH246" s="3"/>
    </row>
    <row r="247" spans="2:34" x14ac:dyDescent="0.25">
      <c r="B247" s="3"/>
      <c r="C247" s="3"/>
      <c r="D247" s="3"/>
      <c r="E247" s="3"/>
      <c r="F247" s="3"/>
      <c r="G247" s="3"/>
      <c r="H247" s="3"/>
      <c r="I247" s="3"/>
      <c r="J247" s="7"/>
      <c r="K247" s="3"/>
      <c r="L247" s="3"/>
      <c r="M247" s="3"/>
      <c r="N247" s="3"/>
      <c r="O247" s="7"/>
      <c r="P247" s="3"/>
      <c r="Q247" s="3"/>
      <c r="R247" s="3"/>
      <c r="S247" s="3"/>
      <c r="T247" s="3"/>
      <c r="U247" s="3"/>
      <c r="V247" s="3"/>
      <c r="W247" s="3"/>
      <c r="X247" s="3"/>
      <c r="Y247" s="3"/>
      <c r="Z247" s="3"/>
      <c r="AA247" s="3"/>
      <c r="AB247" s="3"/>
      <c r="AC247" s="3"/>
      <c r="AD247" s="3"/>
      <c r="AE247" s="3"/>
      <c r="AF247" s="3"/>
      <c r="AG247" s="3"/>
      <c r="AH247" s="3"/>
    </row>
    <row r="248" spans="2:34" x14ac:dyDescent="0.25">
      <c r="B248" s="3"/>
      <c r="C248" s="3"/>
      <c r="D248" s="3"/>
      <c r="E248" s="3"/>
      <c r="F248" s="3"/>
      <c r="G248" s="3"/>
      <c r="H248" s="3"/>
      <c r="I248" s="3"/>
      <c r="J248" s="7"/>
      <c r="K248" s="3"/>
      <c r="L248" s="3"/>
      <c r="M248" s="3"/>
      <c r="N248" s="3"/>
      <c r="O248" s="7"/>
      <c r="P248" s="3"/>
      <c r="Q248" s="3"/>
      <c r="R248" s="3"/>
      <c r="S248" s="3"/>
      <c r="T248" s="3"/>
      <c r="U248" s="3"/>
      <c r="V248" s="3"/>
      <c r="W248" s="3"/>
      <c r="X248" s="3"/>
      <c r="Y248" s="3"/>
      <c r="Z248" s="3"/>
      <c r="AA248" s="3"/>
      <c r="AB248" s="3"/>
      <c r="AC248" s="3"/>
      <c r="AD248" s="3"/>
      <c r="AE248" s="3"/>
      <c r="AF248" s="3"/>
      <c r="AG248" s="3"/>
      <c r="AH248" s="3"/>
    </row>
    <row r="249" spans="2:34" x14ac:dyDescent="0.25">
      <c r="B249" s="3"/>
      <c r="C249" s="3"/>
      <c r="D249" s="3"/>
      <c r="E249" s="3"/>
      <c r="F249" s="3"/>
      <c r="G249" s="3"/>
      <c r="H249" s="3"/>
      <c r="I249" s="3"/>
      <c r="J249" s="7"/>
      <c r="K249" s="3"/>
      <c r="L249" s="3"/>
      <c r="M249" s="3"/>
      <c r="N249" s="3"/>
      <c r="O249" s="7"/>
      <c r="P249" s="3"/>
      <c r="Q249" s="3"/>
      <c r="R249" s="3"/>
      <c r="S249" s="3"/>
      <c r="T249" s="3"/>
      <c r="U249" s="3"/>
      <c r="V249" s="3"/>
      <c r="W249" s="3"/>
      <c r="X249" s="3"/>
      <c r="Y249" s="3"/>
      <c r="Z249" s="3"/>
      <c r="AA249" s="3"/>
      <c r="AB249" s="3"/>
      <c r="AC249" s="3"/>
      <c r="AD249" s="3"/>
      <c r="AE249" s="3"/>
      <c r="AF249" s="3"/>
      <c r="AG249" s="3"/>
      <c r="AH249" s="3"/>
    </row>
    <row r="250" spans="2:34" x14ac:dyDescent="0.25">
      <c r="B250" s="3"/>
      <c r="C250" s="3"/>
      <c r="D250" s="3"/>
      <c r="E250" s="3"/>
      <c r="F250" s="3"/>
      <c r="G250" s="3"/>
      <c r="H250" s="3"/>
      <c r="I250" s="3"/>
      <c r="J250" s="7"/>
      <c r="K250" s="3"/>
      <c r="L250" s="3"/>
      <c r="M250" s="3"/>
      <c r="N250" s="3"/>
      <c r="O250" s="7"/>
      <c r="P250" s="3"/>
      <c r="Q250" s="3"/>
      <c r="R250" s="3"/>
      <c r="S250" s="3"/>
      <c r="T250" s="3"/>
      <c r="U250" s="3"/>
      <c r="V250" s="3"/>
      <c r="W250" s="3"/>
      <c r="X250" s="3"/>
      <c r="Y250" s="3"/>
      <c r="Z250" s="3"/>
      <c r="AA250" s="3"/>
      <c r="AB250" s="3"/>
      <c r="AC250" s="3"/>
      <c r="AD250" s="3"/>
      <c r="AE250" s="3"/>
      <c r="AF250" s="3"/>
      <c r="AG250" s="3"/>
      <c r="AH250" s="3"/>
    </row>
    <row r="251" spans="2:34" x14ac:dyDescent="0.25">
      <c r="B251" s="3"/>
      <c r="C251" s="3"/>
      <c r="D251" s="3"/>
      <c r="E251" s="3"/>
      <c r="F251" s="3"/>
      <c r="G251" s="3"/>
      <c r="H251" s="3"/>
      <c r="I251" s="3"/>
      <c r="J251" s="7"/>
      <c r="K251" s="3"/>
      <c r="L251" s="3"/>
      <c r="M251" s="3"/>
      <c r="N251" s="3"/>
      <c r="O251" s="7"/>
      <c r="P251" s="3"/>
      <c r="Q251" s="3"/>
      <c r="R251" s="3"/>
      <c r="S251" s="3"/>
      <c r="T251" s="3"/>
      <c r="U251" s="3"/>
      <c r="V251" s="3"/>
      <c r="W251" s="3"/>
      <c r="X251" s="3"/>
      <c r="Y251" s="3"/>
      <c r="Z251" s="3"/>
      <c r="AA251" s="3"/>
      <c r="AB251" s="3"/>
      <c r="AC251" s="3"/>
      <c r="AD251" s="3"/>
      <c r="AE251" s="3"/>
      <c r="AF251" s="3"/>
      <c r="AG251" s="3"/>
      <c r="AH251" s="3"/>
    </row>
    <row r="252" spans="2:34" x14ac:dyDescent="0.25">
      <c r="B252" s="3"/>
      <c r="C252" s="3"/>
      <c r="D252" s="3"/>
      <c r="E252" s="3"/>
      <c r="F252" s="3"/>
      <c r="G252" s="3"/>
      <c r="H252" s="3"/>
      <c r="I252" s="3"/>
      <c r="J252" s="7"/>
      <c r="K252" s="3"/>
      <c r="L252" s="3"/>
      <c r="M252" s="3"/>
      <c r="N252" s="3"/>
      <c r="O252" s="7"/>
      <c r="P252" s="3"/>
      <c r="Q252" s="3"/>
      <c r="R252" s="3"/>
      <c r="S252" s="3"/>
      <c r="T252" s="3"/>
      <c r="U252" s="3"/>
      <c r="V252" s="3"/>
      <c r="W252" s="3"/>
      <c r="X252" s="3"/>
      <c r="Y252" s="3"/>
      <c r="Z252" s="3"/>
      <c r="AA252" s="3"/>
      <c r="AB252" s="3"/>
      <c r="AC252" s="3"/>
      <c r="AD252" s="3"/>
      <c r="AE252" s="3"/>
      <c r="AF252" s="3"/>
      <c r="AG252" s="3"/>
      <c r="AH252" s="3"/>
    </row>
    <row r="253" spans="2:34" x14ac:dyDescent="0.25">
      <c r="B253" s="3"/>
      <c r="C253" s="3"/>
      <c r="D253" s="3"/>
      <c r="E253" s="3"/>
      <c r="F253" s="3"/>
      <c r="G253" s="3"/>
      <c r="H253" s="3"/>
      <c r="I253" s="3"/>
      <c r="J253" s="7"/>
      <c r="K253" s="3"/>
      <c r="L253" s="3"/>
      <c r="M253" s="3"/>
      <c r="N253" s="3"/>
      <c r="O253" s="7"/>
      <c r="P253" s="3"/>
      <c r="Q253" s="3"/>
      <c r="R253" s="3"/>
      <c r="S253" s="3"/>
      <c r="T253" s="3"/>
      <c r="U253" s="3"/>
      <c r="V253" s="3"/>
      <c r="W253" s="3"/>
      <c r="X253" s="3"/>
      <c r="Y253" s="3"/>
      <c r="Z253" s="3"/>
      <c r="AA253" s="3"/>
      <c r="AB253" s="3"/>
      <c r="AC253" s="3"/>
      <c r="AD253" s="3"/>
      <c r="AE253" s="3"/>
      <c r="AF253" s="3"/>
      <c r="AG253" s="3"/>
      <c r="AH253" s="3"/>
    </row>
    <row r="254" spans="2:34" x14ac:dyDescent="0.25">
      <c r="B254" s="3"/>
      <c r="C254" s="3"/>
      <c r="D254" s="3"/>
      <c r="E254" s="3"/>
      <c r="F254" s="3"/>
      <c r="G254" s="3"/>
      <c r="H254" s="3"/>
      <c r="I254" s="3"/>
      <c r="J254" s="7"/>
      <c r="K254" s="3"/>
      <c r="L254" s="3"/>
      <c r="M254" s="3"/>
      <c r="N254" s="3"/>
      <c r="O254" s="7"/>
      <c r="P254" s="3"/>
      <c r="Q254" s="3"/>
      <c r="R254" s="3"/>
      <c r="S254" s="3"/>
      <c r="T254" s="3"/>
      <c r="U254" s="3"/>
      <c r="V254" s="3"/>
      <c r="W254" s="3"/>
      <c r="X254" s="3"/>
      <c r="Y254" s="3"/>
      <c r="Z254" s="3"/>
      <c r="AA254" s="3"/>
      <c r="AB254" s="3"/>
      <c r="AC254" s="3"/>
      <c r="AD254" s="3"/>
      <c r="AE254" s="3"/>
      <c r="AF254" s="3"/>
      <c r="AG254" s="3"/>
      <c r="AH254" s="3"/>
    </row>
    <row r="255" spans="2:34" x14ac:dyDescent="0.25">
      <c r="B255" s="3"/>
      <c r="C255" s="3"/>
      <c r="D255" s="3"/>
      <c r="E255" s="3"/>
      <c r="F255" s="3"/>
      <c r="G255" s="3"/>
      <c r="H255" s="3"/>
      <c r="I255" s="3"/>
      <c r="J255" s="7"/>
      <c r="K255" s="3"/>
      <c r="L255" s="3"/>
      <c r="M255" s="3"/>
      <c r="N255" s="3"/>
      <c r="O255" s="7"/>
      <c r="P255" s="3"/>
      <c r="Q255" s="3"/>
      <c r="R255" s="3"/>
      <c r="S255" s="3"/>
      <c r="T255" s="3"/>
      <c r="U255" s="3"/>
      <c r="V255" s="3"/>
      <c r="W255" s="3"/>
      <c r="X255" s="3"/>
      <c r="Y255" s="3"/>
      <c r="Z255" s="3"/>
      <c r="AA255" s="3"/>
      <c r="AB255" s="3"/>
      <c r="AC255" s="3"/>
      <c r="AD255" s="3"/>
      <c r="AE255" s="3"/>
      <c r="AF255" s="3"/>
      <c r="AG255" s="3"/>
      <c r="AH255" s="3"/>
    </row>
    <row r="256" spans="2:34" x14ac:dyDescent="0.25">
      <c r="B256" s="3"/>
      <c r="C256" s="3"/>
      <c r="D256" s="3"/>
      <c r="E256" s="3"/>
      <c r="F256" s="3"/>
      <c r="G256" s="3"/>
      <c r="H256" s="3"/>
      <c r="I256" s="3"/>
      <c r="J256" s="7"/>
      <c r="K256" s="3"/>
      <c r="L256" s="3"/>
      <c r="M256" s="3"/>
      <c r="N256" s="3"/>
      <c r="O256" s="7"/>
      <c r="P256" s="3"/>
      <c r="Q256" s="3"/>
      <c r="R256" s="3"/>
      <c r="S256" s="3"/>
      <c r="T256" s="3"/>
      <c r="U256" s="3"/>
      <c r="V256" s="3"/>
      <c r="W256" s="3"/>
      <c r="X256" s="3"/>
      <c r="Y256" s="3"/>
      <c r="Z256" s="3"/>
      <c r="AA256" s="3"/>
      <c r="AB256" s="3"/>
      <c r="AC256" s="3"/>
      <c r="AD256" s="3"/>
      <c r="AE256" s="3"/>
      <c r="AF256" s="3"/>
      <c r="AG256" s="3"/>
      <c r="AH256" s="3"/>
    </row>
    <row r="257" spans="2:34" x14ac:dyDescent="0.25">
      <c r="B257" s="3"/>
      <c r="C257" s="3"/>
      <c r="D257" s="3"/>
      <c r="E257" s="3"/>
      <c r="F257" s="3"/>
      <c r="G257" s="3"/>
      <c r="H257" s="3"/>
      <c r="I257" s="3"/>
      <c r="J257" s="7"/>
      <c r="K257" s="3"/>
      <c r="L257" s="3"/>
      <c r="M257" s="3"/>
      <c r="N257" s="3"/>
      <c r="O257" s="7"/>
      <c r="P257" s="3"/>
      <c r="Q257" s="3"/>
      <c r="R257" s="3"/>
      <c r="S257" s="3"/>
      <c r="T257" s="3"/>
      <c r="U257" s="3"/>
      <c r="V257" s="3"/>
      <c r="W257" s="3"/>
      <c r="X257" s="3"/>
      <c r="Y257" s="3"/>
      <c r="Z257" s="3"/>
      <c r="AA257" s="3"/>
      <c r="AB257" s="3"/>
      <c r="AC257" s="3"/>
      <c r="AD257" s="3"/>
      <c r="AE257" s="3"/>
      <c r="AF257" s="3"/>
      <c r="AG257" s="3"/>
      <c r="AH257" s="3"/>
    </row>
    <row r="258" spans="2:34" x14ac:dyDescent="0.25">
      <c r="B258" s="3"/>
      <c r="C258" s="3"/>
      <c r="D258" s="3"/>
      <c r="E258" s="3"/>
      <c r="F258" s="3"/>
      <c r="G258" s="3"/>
      <c r="H258" s="3"/>
      <c r="I258" s="3"/>
      <c r="J258" s="7"/>
      <c r="K258" s="3"/>
      <c r="L258" s="3"/>
      <c r="M258" s="3"/>
      <c r="N258" s="3"/>
      <c r="O258" s="7"/>
      <c r="P258" s="3"/>
      <c r="Q258" s="3"/>
      <c r="R258" s="3"/>
      <c r="S258" s="3"/>
      <c r="T258" s="3"/>
      <c r="U258" s="3"/>
      <c r="V258" s="3"/>
      <c r="W258" s="3"/>
      <c r="X258" s="3"/>
      <c r="Y258" s="3"/>
      <c r="Z258" s="3"/>
      <c r="AA258" s="3"/>
      <c r="AB258" s="3"/>
      <c r="AC258" s="3"/>
      <c r="AD258" s="3"/>
      <c r="AE258" s="3"/>
      <c r="AF258" s="3"/>
      <c r="AG258" s="3"/>
      <c r="AH258" s="3"/>
    </row>
    <row r="259" spans="2:34" x14ac:dyDescent="0.25">
      <c r="B259" s="3"/>
      <c r="C259" s="3"/>
      <c r="D259" s="3"/>
      <c r="E259" s="3"/>
      <c r="F259" s="3"/>
      <c r="G259" s="3"/>
      <c r="H259" s="3"/>
      <c r="I259" s="3"/>
      <c r="J259" s="7"/>
      <c r="K259" s="3"/>
      <c r="L259" s="3"/>
      <c r="M259" s="3"/>
      <c r="N259" s="3"/>
      <c r="O259" s="7"/>
      <c r="P259" s="3"/>
      <c r="Q259" s="3"/>
      <c r="R259" s="3"/>
      <c r="S259" s="3"/>
      <c r="T259" s="3"/>
      <c r="U259" s="3"/>
      <c r="V259" s="3"/>
      <c r="W259" s="3"/>
      <c r="X259" s="3"/>
      <c r="Y259" s="3"/>
      <c r="Z259" s="3"/>
      <c r="AA259" s="3"/>
      <c r="AB259" s="3"/>
      <c r="AC259" s="3"/>
      <c r="AD259" s="3"/>
      <c r="AE259" s="3"/>
      <c r="AF259" s="3"/>
      <c r="AG259" s="3"/>
      <c r="AH259" s="3"/>
    </row>
    <row r="1048563" spans="34:49" x14ac:dyDescent="0.25">
      <c r="AK1048563" s="52"/>
    </row>
    <row r="1048564" spans="34:49" x14ac:dyDescent="0.25">
      <c r="AK1048564" s="52"/>
    </row>
    <row r="1048565" spans="34:49" x14ac:dyDescent="0.25">
      <c r="AK1048565" s="52"/>
      <c r="AN1048565" s="19"/>
      <c r="AO1048565" s="19"/>
      <c r="AP1048565" s="19"/>
      <c r="AQ1048565" s="19"/>
      <c r="AR1048565" s="19"/>
      <c r="AS1048565" s="19"/>
      <c r="AT1048565" s="19"/>
      <c r="AU1048565" s="19"/>
      <c r="AV1048565" s="19"/>
      <c r="AW1048565" s="19"/>
    </row>
    <row r="1048566" spans="34:49" x14ac:dyDescent="0.25">
      <c r="AH1048566" s="57"/>
      <c r="AI1048566" s="56"/>
      <c r="AJ1048566" s="56"/>
      <c r="AK1048566" s="52" t="s">
        <v>894</v>
      </c>
      <c r="AN1048566" s="19"/>
      <c r="AO1048566" s="19"/>
      <c r="AP1048566" s="19"/>
      <c r="AQ1048566" s="19"/>
      <c r="AR1048566" s="19"/>
      <c r="AS1048566" s="19"/>
      <c r="AT1048566" s="19"/>
      <c r="AU1048566" s="19"/>
      <c r="AV1048566" s="19"/>
      <c r="AW1048566" s="19"/>
    </row>
    <row r="1048567" spans="34:49" x14ac:dyDescent="0.25">
      <c r="AK1048567" s="52" t="s">
        <v>893</v>
      </c>
      <c r="AN1048567" s="19"/>
      <c r="AO1048567" s="19"/>
      <c r="AP1048567" s="19"/>
      <c r="AQ1048567" s="19"/>
      <c r="AR1048567" s="19"/>
      <c r="AS1048567" s="19"/>
      <c r="AT1048567" s="19"/>
      <c r="AU1048567" s="19"/>
      <c r="AV1048567" s="19"/>
      <c r="AW1048567" s="19"/>
    </row>
    <row r="1048568" spans="34:49" x14ac:dyDescent="0.25">
      <c r="AK1048568" s="52" t="s">
        <v>895</v>
      </c>
      <c r="AN1048568" s="19"/>
      <c r="AO1048568" s="19"/>
      <c r="AP1048568" s="19"/>
      <c r="AQ1048568" s="19"/>
      <c r="AR1048568" s="19"/>
      <c r="AS1048568" s="19"/>
      <c r="AT1048568" s="19"/>
      <c r="AU1048568" s="19"/>
      <c r="AV1048568" s="19"/>
      <c r="AW1048568" s="19"/>
    </row>
    <row r="1048569" spans="34:49" x14ac:dyDescent="0.25">
      <c r="AK1048569" s="52"/>
      <c r="AN1048569" s="19"/>
      <c r="AO1048569" s="19"/>
      <c r="AP1048569" s="19"/>
      <c r="AQ1048569" s="19"/>
      <c r="AR1048569" s="19"/>
      <c r="AS1048569" s="19"/>
      <c r="AT1048569" s="19"/>
      <c r="AU1048569" s="19"/>
      <c r="AV1048569" s="19"/>
      <c r="AW1048569" s="19"/>
    </row>
    <row r="1048570" spans="34:49" x14ac:dyDescent="0.25">
      <c r="AK1048570" s="52"/>
      <c r="AN1048570" s="19"/>
      <c r="AO1048570" s="19"/>
      <c r="AP1048570" s="19"/>
      <c r="AQ1048570" s="19"/>
      <c r="AR1048570" s="19"/>
      <c r="AS1048570" s="19"/>
      <c r="AT1048570" s="19"/>
      <c r="AU1048570" s="19"/>
      <c r="AV1048570" s="19"/>
      <c r="AW1048570" s="19"/>
    </row>
    <row r="1048571" spans="34:49" x14ac:dyDescent="0.25">
      <c r="AK1048571" s="52"/>
      <c r="AN1048571" s="19"/>
      <c r="AO1048571" s="19"/>
      <c r="AP1048571" s="19"/>
      <c r="AQ1048571" s="19"/>
      <c r="AR1048571" s="19"/>
      <c r="AS1048571" s="19"/>
      <c r="AT1048571" s="19"/>
      <c r="AU1048571" s="19"/>
      <c r="AV1048571" s="19"/>
      <c r="AW1048571" s="19"/>
    </row>
    <row r="1048572" spans="34:49" x14ac:dyDescent="0.25">
      <c r="AK1048572" s="52"/>
      <c r="AN1048572" s="19"/>
      <c r="AO1048572" s="19"/>
      <c r="AP1048572" s="19"/>
      <c r="AQ1048572" s="19"/>
      <c r="AR1048572" s="19"/>
      <c r="AS1048572" s="19"/>
      <c r="AT1048572" s="19"/>
      <c r="AU1048572" s="19"/>
      <c r="AV1048572" s="19"/>
      <c r="AW1048572" s="19"/>
    </row>
    <row r="1048573" spans="34:49" x14ac:dyDescent="0.25">
      <c r="AK1048573" s="19"/>
      <c r="AN1048573" s="19"/>
      <c r="AO1048573" s="19"/>
      <c r="AP1048573" s="19"/>
      <c r="AQ1048573" s="19"/>
      <c r="AR1048573" s="19"/>
      <c r="AS1048573" s="19"/>
      <c r="AT1048573" s="19"/>
      <c r="AU1048573" s="19"/>
      <c r="AV1048573" s="19"/>
      <c r="AW1048573" s="19"/>
    </row>
    <row r="1048574" spans="34:49" x14ac:dyDescent="0.25">
      <c r="AK1048574" s="19"/>
      <c r="AN1048574" s="19"/>
      <c r="AO1048574" s="19"/>
      <c r="AP1048574" s="19"/>
      <c r="AQ1048574" s="19"/>
      <c r="AR1048574" s="19"/>
      <c r="AS1048574" s="19"/>
      <c r="AT1048574" s="19"/>
      <c r="AU1048574" s="19"/>
      <c r="AV1048574" s="19"/>
      <c r="AW1048574" s="19"/>
    </row>
    <row r="1048575" spans="34:49" x14ac:dyDescent="0.25">
      <c r="AK1048575" s="19"/>
      <c r="AN1048575" s="19"/>
      <c r="AO1048575" s="19"/>
      <c r="AP1048575" s="19"/>
      <c r="AQ1048575" s="19"/>
      <c r="AR1048575" s="19"/>
      <c r="AS1048575" s="19"/>
      <c r="AT1048575" s="19"/>
      <c r="AU1048575" s="19"/>
      <c r="AV1048575" s="19"/>
      <c r="AW1048575" s="19"/>
    </row>
    <row r="1048576" spans="34:49" x14ac:dyDescent="0.25">
      <c r="AK1048576" s="19"/>
      <c r="AN1048576" s="19"/>
      <c r="AO1048576" s="19"/>
      <c r="AP1048576" s="19"/>
      <c r="AQ1048576" s="19"/>
      <c r="AR1048576" s="19"/>
      <c r="AS1048576" s="19"/>
      <c r="AT1048576" s="19"/>
      <c r="AU1048576" s="19"/>
      <c r="AV1048576" s="19"/>
      <c r="AW1048576" s="19"/>
    </row>
  </sheetData>
  <autoFilter ref="B2:AK139" xr:uid="{B4087F8A-4A60-4ED4-B4FE-602C17764D0B}"/>
  <phoneticPr fontId="4" type="noConversion"/>
  <dataValidations count="1">
    <dataValidation allowBlank="1" showInputMessage="1" showErrorMessage="1" errorTitle="Wprowadzono niewłaściwe dane" error="Proszę wybrać dane z listy rozwijanej" sqref="L3:L139 L142:L162" xr:uid="{EE75175F-021D-4B3A-9445-9C057F41BFB3}"/>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1D5C0F-6D9B-4A6A-8BCE-02624B2CEBD1}">
          <x14:formula1>
            <xm:f>'Założenia - koszty'!$E$20:$J$20</xm:f>
          </x14:formula1>
          <xm:sqref>H3:H139 H142:H162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B0D0A-7CDA-4A26-97C0-B7FE33D79FC0}">
  <dimension ref="A1:U23"/>
  <sheetViews>
    <sheetView showGridLines="0" zoomScale="80" zoomScaleNormal="80" workbookViewId="0">
      <selection activeCell="Q22" sqref="Q22"/>
    </sheetView>
  </sheetViews>
  <sheetFormatPr defaultRowHeight="15" x14ac:dyDescent="0.25"/>
  <cols>
    <col min="1" max="1" width="11.28515625" bestFit="1" customWidth="1"/>
    <col min="2" max="2" width="26" customWidth="1"/>
    <col min="3" max="11" width="13" style="18" customWidth="1"/>
    <col min="12" max="13" width="13" style="2" customWidth="1"/>
    <col min="14" max="14" width="14.7109375" customWidth="1"/>
    <col min="15" max="15" width="13" customWidth="1"/>
    <col min="16" max="16" width="15.85546875" customWidth="1"/>
    <col min="17" max="17" width="12.85546875" bestFit="1" customWidth="1"/>
    <col min="18" max="18" width="13" bestFit="1" customWidth="1"/>
    <col min="19" max="19" width="12" bestFit="1" customWidth="1"/>
    <col min="20" max="20" width="13" bestFit="1" customWidth="1"/>
  </cols>
  <sheetData>
    <row r="1" spans="1:21" x14ac:dyDescent="0.25">
      <c r="A1" s="3"/>
      <c r="N1" s="3"/>
      <c r="O1" s="3"/>
      <c r="P1" s="3"/>
    </row>
    <row r="2" spans="1:21" ht="69.75" customHeight="1" x14ac:dyDescent="0.25">
      <c r="A2" s="3"/>
      <c r="B2" s="32" t="s">
        <v>2</v>
      </c>
      <c r="C2" s="33" t="s">
        <v>847</v>
      </c>
      <c r="D2" s="33" t="s">
        <v>8</v>
      </c>
      <c r="E2" s="33" t="s">
        <v>9</v>
      </c>
      <c r="F2" s="33" t="s">
        <v>10</v>
      </c>
      <c r="G2" s="33" t="s">
        <v>11</v>
      </c>
      <c r="H2" s="33" t="s">
        <v>947</v>
      </c>
      <c r="I2" s="33" t="s">
        <v>948</v>
      </c>
      <c r="J2" s="33" t="s">
        <v>848</v>
      </c>
      <c r="K2" s="33" t="s">
        <v>849</v>
      </c>
      <c r="L2" s="33" t="s">
        <v>850</v>
      </c>
      <c r="M2" s="33" t="s">
        <v>851</v>
      </c>
      <c r="N2" s="33" t="s">
        <v>995</v>
      </c>
      <c r="O2" s="33" t="s">
        <v>852</v>
      </c>
      <c r="P2" s="33" t="s">
        <v>927</v>
      </c>
      <c r="Q2" s="33" t="s">
        <v>925</v>
      </c>
      <c r="R2" s="33" t="s">
        <v>928</v>
      </c>
      <c r="S2" s="140" t="s">
        <v>893</v>
      </c>
      <c r="T2" s="140" t="s">
        <v>895</v>
      </c>
      <c r="U2" s="140" t="s">
        <v>894</v>
      </c>
    </row>
    <row r="3" spans="1:21" x14ac:dyDescent="0.25">
      <c r="A3" s="3"/>
      <c r="B3" s="34"/>
      <c r="C3" s="62"/>
      <c r="D3" s="62"/>
      <c r="E3" s="62"/>
      <c r="F3" s="62"/>
      <c r="G3" s="62"/>
      <c r="H3" s="62"/>
      <c r="I3" s="62"/>
      <c r="J3" s="62"/>
      <c r="K3" s="62"/>
      <c r="L3" s="63"/>
      <c r="M3" s="34"/>
      <c r="N3" s="34"/>
      <c r="O3" s="34"/>
      <c r="P3" s="34"/>
      <c r="Q3" s="34"/>
      <c r="R3" s="34"/>
    </row>
    <row r="4" spans="1:21" ht="24" x14ac:dyDescent="0.25">
      <c r="A4" s="3"/>
      <c r="B4" s="64" t="s">
        <v>846</v>
      </c>
      <c r="C4" s="62"/>
      <c r="D4" s="62"/>
      <c r="E4" s="62"/>
      <c r="F4" s="62"/>
      <c r="G4" s="62"/>
      <c r="H4" s="62"/>
      <c r="I4" s="62"/>
      <c r="J4" s="62"/>
      <c r="K4" s="62"/>
      <c r="L4" s="63"/>
      <c r="M4" s="34"/>
      <c r="N4" s="34"/>
      <c r="O4" s="34"/>
      <c r="P4" s="34"/>
      <c r="Q4" s="34"/>
      <c r="R4" s="34"/>
    </row>
    <row r="5" spans="1:21" x14ac:dyDescent="0.25">
      <c r="A5" s="3"/>
      <c r="B5" s="65" t="s">
        <v>27</v>
      </c>
      <c r="C5" s="66">
        <f>SUMIF(Dane!$D$3:$D$139,$B5,Dane!$H$3:$H$139)</f>
        <v>31.15</v>
      </c>
      <c r="D5" s="66">
        <f>SUMIF(Dane!$D$3:$D$139,$B5,Dane!K$3:K$139)</f>
        <v>20.55</v>
      </c>
      <c r="E5" s="66">
        <f>SUMIF(Dane!$D$3:$D$139,$B5,Dane!L$3:L$139)</f>
        <v>3.0500000000000003</v>
      </c>
      <c r="F5" s="66">
        <f>SUMIF(Dane!$D$3:$D$139,$B5,Dane!M$3:M$139)</f>
        <v>0.9</v>
      </c>
      <c r="G5" s="66">
        <f>SUMIF(Dane!$D$3:$D$139,$B5,Dane!N$3:N$139)</f>
        <v>0.4</v>
      </c>
      <c r="H5" s="66">
        <f>SUMIF(Dane!$D$3:$D$139,$B5,Dane!O$3:O$139)</f>
        <v>0</v>
      </c>
      <c r="I5" s="66">
        <f>SUMIF(Dane!$D$3:$D$139,$B5,Dane!P$3:P$139)</f>
        <v>0.35</v>
      </c>
      <c r="J5" s="66">
        <f>SUMIF(Dane!$D$3:$D$139,$B5,Dane!Q$3:Q$139)</f>
        <v>0.2</v>
      </c>
      <c r="K5" s="66">
        <f>SUMIF(Dane!$D$3:$D$139,$B5,Dane!R$3:R$139)</f>
        <v>1.2</v>
      </c>
      <c r="L5" s="66">
        <f>SUMIF(Dane!$D$3:$D$139,$B5,Dane!S$3:S$139)</f>
        <v>4.5</v>
      </c>
      <c r="M5" s="67">
        <f>SUMIF(Koszty!$D$3:$D$139,$B5,Koszty!AC$3:AC$139)</f>
        <v>514100</v>
      </c>
      <c r="N5" s="67">
        <f>SUMIF(Koszty!$D$3:$D$139,$B5,Koszty!AD$3:AD$139)</f>
        <v>20896977.699999999</v>
      </c>
      <c r="O5" s="67">
        <f>SUMIF(Koszty!$D$3:$D$139,$B5,Koszty!AE$3:AE$139)</f>
        <v>37044</v>
      </c>
      <c r="P5" s="68">
        <f>SUM(M5:O5)</f>
        <v>21448121.699999999</v>
      </c>
      <c r="Q5" s="68">
        <f>P5*0.2</f>
        <v>4289624.34</v>
      </c>
      <c r="R5" s="68">
        <f>P5+Q5</f>
        <v>25737746.039999999</v>
      </c>
      <c r="S5" s="68">
        <f>SUMIF(Koszty!$D$3:$D$139,$B5,Koszty!AI$3:AI$139)</f>
        <v>1753468.8</v>
      </c>
      <c r="T5" s="68">
        <f>SUMIF(Koszty!$D$3:$D$139,$B5,Koszty!AJ$3:AJ$139)</f>
        <v>23984277.239999998</v>
      </c>
      <c r="U5" s="68">
        <f>SUMIF(Koszty!$D$3:$D$139,$B5,Koszty!AK$3:AK$139)</f>
        <v>0</v>
      </c>
    </row>
    <row r="6" spans="1:21" x14ac:dyDescent="0.25">
      <c r="A6" s="3"/>
      <c r="B6" s="65" t="s">
        <v>113</v>
      </c>
      <c r="C6" s="66">
        <f>SUMIF(Dane!$D$3:$D$139,$B6,Dane!$H$3:$H$139)</f>
        <v>17.249999999999996</v>
      </c>
      <c r="D6" s="66">
        <f>SUMIF(Dane!$D$3:$D$139,$B6,Dane!K$3:K$139)</f>
        <v>14.499999999999998</v>
      </c>
      <c r="E6" s="66">
        <f>SUMIF(Dane!$D$3:$D$139,$B6,Dane!L$3:L$139)</f>
        <v>0.90000000000000013</v>
      </c>
      <c r="F6" s="66">
        <f>SUMIF(Dane!$D$3:$D$139,$B6,Dane!M$3:M$139)</f>
        <v>0.35</v>
      </c>
      <c r="G6" s="66">
        <f>SUMIF(Dane!$D$3:$D$139,$B6,Dane!N$3:N$139)</f>
        <v>0</v>
      </c>
      <c r="H6" s="66">
        <f>SUMIF(Dane!$D$3:$D$139,$B6,Dane!O$3:O$139)</f>
        <v>0</v>
      </c>
      <c r="I6" s="66">
        <f>SUMIF(Dane!$D$3:$D$139,$B6,Dane!P$3:P$139)</f>
        <v>0</v>
      </c>
      <c r="J6" s="66">
        <f>SUMIF(Dane!$D$3:$D$139,$B6,Dane!Q$3:Q$139)</f>
        <v>0</v>
      </c>
      <c r="K6" s="66">
        <f>SUMIF(Dane!$D$3:$D$139,$B6,Dane!R$3:R$139)</f>
        <v>0</v>
      </c>
      <c r="L6" s="66">
        <f>SUMIF(Dane!$D$3:$D$139,$B6,Dane!S$3:S$139)</f>
        <v>1.5</v>
      </c>
      <c r="M6" s="67">
        <f>SUMIF(Koszty!$D$3:$D$139,p_bytowski!$B6,Koszty!AC$3:AC$139)</f>
        <v>208740</v>
      </c>
      <c r="N6" s="67">
        <f>SUMIF(Koszty!$D$3:$D$139,p_bytowski!$B6,Koszty!AD$3:AD$139)</f>
        <v>12945712.550000001</v>
      </c>
      <c r="O6" s="67">
        <f>SUMIF(Koszty!$D$3:$D$139,p_bytowski!$B6,Koszty!AE$3:AE$139)</f>
        <v>19460</v>
      </c>
      <c r="P6" s="68">
        <f>SUM(M6:O6)</f>
        <v>13173912.550000001</v>
      </c>
      <c r="Q6" s="68">
        <f t="shared" ref="Q6:Q8" si="0">P6*0.2</f>
        <v>2634782.5100000002</v>
      </c>
      <c r="R6" s="68">
        <f t="shared" ref="R6:R8" si="1">P6+Q6</f>
        <v>15808695.060000001</v>
      </c>
      <c r="S6" s="68">
        <f>SUMIF(Koszty!$D$3:$D$139,$B6,Koszty!AI$3:AI$139)</f>
        <v>0</v>
      </c>
      <c r="T6" s="68">
        <f>SUMIF(Koszty!$D$3:$D$139,$B6,Koszty!AJ$3:AJ$139)</f>
        <v>15808695.060000001</v>
      </c>
      <c r="U6" s="68">
        <f>SUMIF(Koszty!$D$3:$D$139,$B6,Koszty!AK$3:AK$139)</f>
        <v>0</v>
      </c>
    </row>
    <row r="7" spans="1:21" x14ac:dyDescent="0.25">
      <c r="A7" s="3"/>
      <c r="B7" s="65" t="s">
        <v>186</v>
      </c>
      <c r="C7" s="66">
        <f>SUMIF(Dane!$D$3:$D$139,$B7,Dane!$H$3:$H$139)</f>
        <v>15.5</v>
      </c>
      <c r="D7" s="66">
        <f>SUMIF(Dane!$D$3:$D$139,$B7,Dane!K$3:K$139)</f>
        <v>6.3999999999999995</v>
      </c>
      <c r="E7" s="66">
        <f>SUMIF(Dane!$D$3:$D$139,$B7,Dane!L$3:L$139)</f>
        <v>0.1</v>
      </c>
      <c r="F7" s="66">
        <f>SUMIF(Dane!$D$3:$D$139,$B7,Dane!M$3:M$139)</f>
        <v>0.2</v>
      </c>
      <c r="G7" s="66">
        <f>SUMIF(Dane!$D$3:$D$139,$B7,Dane!N$3:N$139)</f>
        <v>0.3</v>
      </c>
      <c r="H7" s="66">
        <f>SUMIF(Dane!$D$3:$D$139,$B7,Dane!O$3:O$139)</f>
        <v>0.3</v>
      </c>
      <c r="I7" s="66">
        <f>SUMIF(Dane!$D$3:$D$139,$B7,Dane!P$3:P$139)</f>
        <v>0</v>
      </c>
      <c r="J7" s="66">
        <f>SUMIF(Dane!$D$3:$D$139,$B7,Dane!Q$3:Q$139)</f>
        <v>0.9</v>
      </c>
      <c r="K7" s="66">
        <f>SUMIF(Dane!$D$3:$D$139,$B7,Dane!R$3:R$139)</f>
        <v>1</v>
      </c>
      <c r="L7" s="66">
        <f>SUMIF(Dane!$D$3:$D$139,$B7,Dane!S$3:S$139)</f>
        <v>6.3</v>
      </c>
      <c r="M7" s="67">
        <f>SUMIF(Koszty!$D$3:$D$139,p_bytowski!$B7,Koszty!AC$3:AC$139)</f>
        <v>245820</v>
      </c>
      <c r="N7" s="67">
        <f>SUMIF(Koszty!$D$3:$D$139,p_bytowski!$B7,Koszty!AD$3:AD$139)</f>
        <v>5413804</v>
      </c>
      <c r="O7" s="67">
        <f>SUMIF(Koszty!$D$3:$D$139,p_bytowski!$B7,Koszty!AE$3:AE$139)</f>
        <v>8680</v>
      </c>
      <c r="P7" s="68">
        <f>SUM(M7:O7)</f>
        <v>5668304</v>
      </c>
      <c r="Q7" s="68">
        <f t="shared" si="0"/>
        <v>1133660.8</v>
      </c>
      <c r="R7" s="68">
        <f t="shared" si="1"/>
        <v>6801964.7999999998</v>
      </c>
      <c r="S7" s="68">
        <f>SUMIF(Koszty!$D$3:$D$139,$B7,Koszty!AI$3:AI$139)</f>
        <v>0</v>
      </c>
      <c r="T7" s="68">
        <f>SUMIF(Koszty!$D$3:$D$139,$B7,Koszty!AJ$3:AJ$139)</f>
        <v>6801964.7999999989</v>
      </c>
      <c r="U7" s="68">
        <f>SUMIF(Koszty!$D$3:$D$139,$B7,Koszty!AK$3:AK$139)</f>
        <v>0</v>
      </c>
    </row>
    <row r="8" spans="1:21" x14ac:dyDescent="0.25">
      <c r="A8" s="3"/>
      <c r="B8" s="65" t="s">
        <v>216</v>
      </c>
      <c r="C8" s="66">
        <f>SUMIF(Dane!$D$3:$D$139,$B8,Dane!$H$3:$H$139)</f>
        <v>16.2</v>
      </c>
      <c r="D8" s="66">
        <f>SUMIF(Dane!$D$3:$D$139,$B8,Dane!K$3:K$139)</f>
        <v>7.6999999999999993</v>
      </c>
      <c r="E8" s="66">
        <f>SUMIF(Dane!$D$3:$D$139,$B8,Dane!L$3:L$139)</f>
        <v>0</v>
      </c>
      <c r="F8" s="66">
        <f>SUMIF(Dane!$D$3:$D$139,$B8,Dane!M$3:M$139)</f>
        <v>0</v>
      </c>
      <c r="G8" s="66">
        <f>SUMIF(Dane!$D$3:$D$139,$B8,Dane!N$3:N$139)</f>
        <v>2.2999999999999998</v>
      </c>
      <c r="H8" s="66">
        <f>SUMIF(Dane!$D$3:$D$139,$B8,Dane!O$3:O$139)</f>
        <v>0</v>
      </c>
      <c r="I8" s="66">
        <f>SUMIF(Dane!$D$3:$D$139,$B8,Dane!P$3:P$139)</f>
        <v>0</v>
      </c>
      <c r="J8" s="66">
        <f>SUMIF(Dane!$D$3:$D$139,$B8,Dane!Q$3:Q$139)</f>
        <v>0</v>
      </c>
      <c r="K8" s="66">
        <f>SUMIF(Dane!$D$3:$D$139,$B8,Dane!R$3:R$139)</f>
        <v>0</v>
      </c>
      <c r="L8" s="66">
        <f>SUMIF(Dane!$D$3:$D$139,$B8,Dane!S$3:S$139)</f>
        <v>6.2</v>
      </c>
      <c r="M8" s="67">
        <f>SUMIF(Koszty!$D$3:$D$139,p_bytowski!$B8,Koszty!AC$3:AC$139)</f>
        <v>101740</v>
      </c>
      <c r="N8" s="67">
        <f>SUMIF(Koszty!$D$3:$D$139,p_bytowski!$B8,Koszty!AD$3:AD$139)</f>
        <v>6796685</v>
      </c>
      <c r="O8" s="67">
        <f>SUMIF(Koszty!$D$3:$D$139,p_bytowski!$B8,Koszty!AE$3:AE$139)</f>
        <v>9072</v>
      </c>
      <c r="P8" s="68">
        <f>SUM(M8:O8)</f>
        <v>6907497</v>
      </c>
      <c r="Q8" s="68">
        <f t="shared" si="0"/>
        <v>1381499.4000000001</v>
      </c>
      <c r="R8" s="68">
        <f t="shared" si="1"/>
        <v>8288996.4000000004</v>
      </c>
      <c r="S8" s="68">
        <f>SUMIF(Koszty!$D$3:$D$139,$B8,Koszty!AI$3:AI$139)</f>
        <v>0</v>
      </c>
      <c r="T8" s="68">
        <f>SUMIF(Koszty!$D$3:$D$139,$B8,Koszty!AJ$3:AJ$139)</f>
        <v>8288996.4000000004</v>
      </c>
      <c r="U8" s="68">
        <f>SUMIF(Koszty!$D$3:$D$139,$B8,Koszty!AK$3:AK$139)</f>
        <v>0</v>
      </c>
    </row>
    <row r="9" spans="1:21" hidden="1" x14ac:dyDescent="0.25">
      <c r="A9" s="3"/>
      <c r="B9" s="69"/>
      <c r="C9" s="70"/>
      <c r="D9" s="62"/>
      <c r="E9" s="62"/>
      <c r="F9" s="62"/>
      <c r="G9" s="62"/>
      <c r="H9" s="62"/>
      <c r="I9" s="62"/>
      <c r="J9" s="62"/>
      <c r="K9" s="62"/>
      <c r="L9" s="62"/>
      <c r="M9" s="71"/>
      <c r="N9" s="35"/>
      <c r="O9" s="35"/>
      <c r="P9" s="72"/>
      <c r="Q9" s="72"/>
      <c r="R9" s="72"/>
      <c r="S9" s="68">
        <f>SUMIF(Koszty!$D$3:$D$139,$B9,Koszty!AI$3:AI$139)</f>
        <v>0</v>
      </c>
      <c r="T9" s="68">
        <f>SUMIF(Koszty!$D$3:$D$139,$B9,Koszty!AJ$3:AJ$139)</f>
        <v>0</v>
      </c>
      <c r="U9" s="68">
        <f>SUMIF(Koszty!$D$3:$D$139,$B9,Koszty!AK$3:AK$139)</f>
        <v>0</v>
      </c>
    </row>
    <row r="10" spans="1:21" x14ac:dyDescent="0.25">
      <c r="A10" s="3"/>
      <c r="B10" s="73" t="s">
        <v>854</v>
      </c>
      <c r="C10" s="74">
        <f t="shared" ref="C10:R10" si="2">SUM(C5:C8)</f>
        <v>80.099999999999994</v>
      </c>
      <c r="D10" s="74">
        <f t="shared" si="2"/>
        <v>49.149999999999991</v>
      </c>
      <c r="E10" s="74">
        <f t="shared" si="2"/>
        <v>4.05</v>
      </c>
      <c r="F10" s="74">
        <f t="shared" si="2"/>
        <v>1.45</v>
      </c>
      <c r="G10" s="74">
        <f t="shared" si="2"/>
        <v>3</v>
      </c>
      <c r="H10" s="74">
        <f t="shared" si="2"/>
        <v>0.3</v>
      </c>
      <c r="I10" s="74">
        <f t="shared" si="2"/>
        <v>0.35</v>
      </c>
      <c r="J10" s="74">
        <f t="shared" si="2"/>
        <v>1.1000000000000001</v>
      </c>
      <c r="K10" s="74">
        <f t="shared" si="2"/>
        <v>2.2000000000000002</v>
      </c>
      <c r="L10" s="74">
        <f t="shared" si="2"/>
        <v>18.5</v>
      </c>
      <c r="M10" s="75">
        <f>SUM(M5:M8)</f>
        <v>1070400</v>
      </c>
      <c r="N10" s="75">
        <f t="shared" ref="N10" si="3">SUM(N5:N8)</f>
        <v>46053179.25</v>
      </c>
      <c r="O10" s="75">
        <f t="shared" si="2"/>
        <v>74256</v>
      </c>
      <c r="P10" s="75">
        <f t="shared" si="2"/>
        <v>47197835.25</v>
      </c>
      <c r="Q10" s="75">
        <f t="shared" si="2"/>
        <v>9439567.0499999989</v>
      </c>
      <c r="R10" s="75">
        <f t="shared" si="2"/>
        <v>56637402.299999997</v>
      </c>
      <c r="S10" s="75">
        <f t="shared" ref="S10:U10" si="4">SUM(S5:S8)</f>
        <v>1753468.8</v>
      </c>
      <c r="T10" s="75">
        <f t="shared" si="4"/>
        <v>54883933.499999993</v>
      </c>
      <c r="U10" s="75">
        <f t="shared" si="4"/>
        <v>0</v>
      </c>
    </row>
    <row r="11" spans="1:21" x14ac:dyDescent="0.25">
      <c r="A11" s="3"/>
      <c r="B11" s="34"/>
      <c r="C11" s="34"/>
      <c r="D11" s="34"/>
      <c r="E11" s="34"/>
      <c r="F11" s="34"/>
      <c r="G11" s="34"/>
      <c r="H11" s="34"/>
      <c r="I11" s="34"/>
      <c r="J11" s="34"/>
      <c r="K11" s="34"/>
      <c r="L11" s="34"/>
      <c r="M11" s="34"/>
      <c r="N11" s="34"/>
      <c r="O11" s="34"/>
      <c r="P11" s="34"/>
      <c r="Q11" s="34"/>
      <c r="R11" s="34"/>
      <c r="S11" s="34"/>
      <c r="T11" s="34"/>
      <c r="U11" s="34"/>
    </row>
    <row r="12" spans="1:21" x14ac:dyDescent="0.25">
      <c r="A12" s="3"/>
      <c r="B12" s="34"/>
      <c r="C12" s="34"/>
      <c r="D12" s="34"/>
      <c r="E12" s="34"/>
      <c r="F12" s="34"/>
      <c r="G12" s="34"/>
      <c r="H12" s="34"/>
      <c r="I12" s="34"/>
      <c r="J12" s="34"/>
      <c r="K12" s="34"/>
      <c r="L12" s="34"/>
      <c r="M12" s="34"/>
      <c r="N12" s="34"/>
      <c r="O12" s="34"/>
      <c r="P12" s="34"/>
      <c r="Q12" s="34"/>
      <c r="R12" s="34"/>
      <c r="S12" s="34"/>
      <c r="T12" s="34"/>
      <c r="U12" s="34"/>
    </row>
    <row r="13" spans="1:21" x14ac:dyDescent="0.25">
      <c r="A13" s="3"/>
      <c r="B13" s="34"/>
      <c r="C13" s="34"/>
      <c r="D13" s="34"/>
      <c r="E13" s="34"/>
      <c r="F13" s="34"/>
      <c r="G13" s="34"/>
      <c r="H13" s="34"/>
      <c r="I13" s="34"/>
      <c r="J13" s="34"/>
      <c r="K13" s="34"/>
      <c r="L13" s="34"/>
      <c r="M13" s="34"/>
      <c r="N13" s="34"/>
      <c r="O13" s="34"/>
      <c r="P13" s="34"/>
      <c r="Q13" s="34"/>
      <c r="R13" s="34"/>
      <c r="S13" s="34"/>
      <c r="T13" s="34"/>
      <c r="U13" s="34"/>
    </row>
    <row r="14" spans="1:21" x14ac:dyDescent="0.25">
      <c r="A14" s="3"/>
      <c r="B14" s="34"/>
      <c r="C14" s="34"/>
      <c r="D14" s="34"/>
      <c r="E14" s="34"/>
      <c r="F14" s="34"/>
      <c r="G14" s="34"/>
      <c r="H14" s="34"/>
      <c r="I14" s="34"/>
      <c r="J14" s="34"/>
      <c r="K14" s="34"/>
      <c r="L14" s="34"/>
      <c r="M14" s="34"/>
      <c r="N14" s="34"/>
      <c r="O14" s="34"/>
      <c r="P14" s="34"/>
      <c r="Q14" s="34"/>
      <c r="R14" s="34"/>
      <c r="S14" s="34"/>
      <c r="T14" s="34"/>
      <c r="U14" s="34"/>
    </row>
    <row r="15" spans="1:21" x14ac:dyDescent="0.25">
      <c r="A15" s="3"/>
      <c r="B15" s="34"/>
      <c r="C15" s="34"/>
      <c r="D15" s="34"/>
      <c r="E15" s="34"/>
      <c r="F15" s="34"/>
      <c r="G15" s="34"/>
      <c r="H15" s="34"/>
      <c r="I15" s="34"/>
      <c r="J15" s="34"/>
      <c r="K15" s="34"/>
      <c r="L15" s="34"/>
      <c r="M15" s="34"/>
      <c r="N15" s="34"/>
      <c r="O15" s="34"/>
      <c r="P15" s="34"/>
      <c r="Q15" s="34"/>
      <c r="R15" s="34"/>
      <c r="S15" s="34"/>
      <c r="T15" s="34"/>
      <c r="U15" s="34"/>
    </row>
    <row r="16" spans="1:21" x14ac:dyDescent="0.25">
      <c r="A16" s="3"/>
      <c r="B16" s="34"/>
      <c r="C16" s="34"/>
      <c r="D16" s="34"/>
      <c r="E16" s="34"/>
      <c r="F16" s="34"/>
      <c r="G16" s="34"/>
      <c r="H16" s="34"/>
      <c r="I16" s="34"/>
      <c r="J16" s="34"/>
      <c r="K16" s="34"/>
      <c r="L16" s="34"/>
      <c r="M16" s="34"/>
      <c r="N16" s="34"/>
      <c r="O16" s="34"/>
      <c r="P16" s="34"/>
      <c r="Q16" s="34"/>
      <c r="R16" s="34"/>
      <c r="S16" s="34"/>
      <c r="T16" s="34"/>
      <c r="U16" s="34"/>
    </row>
    <row r="17" spans="2:21" hidden="1" x14ac:dyDescent="0.25">
      <c r="B17" s="34"/>
      <c r="C17" s="34"/>
      <c r="D17" s="34"/>
      <c r="E17" s="34"/>
      <c r="F17" s="34"/>
      <c r="G17" s="34"/>
      <c r="H17" s="34"/>
      <c r="I17" s="34"/>
      <c r="J17" s="34"/>
      <c r="K17" s="34"/>
      <c r="L17" s="34"/>
      <c r="M17" s="34"/>
      <c r="N17" s="34"/>
      <c r="O17" s="34"/>
      <c r="P17" s="34"/>
      <c r="Q17" s="34"/>
      <c r="R17" s="34"/>
      <c r="S17" s="34"/>
      <c r="T17" s="34"/>
      <c r="U17" s="34"/>
    </row>
    <row r="18" spans="2:21" hidden="1" x14ac:dyDescent="0.25">
      <c r="B18" s="34"/>
      <c r="C18" s="34"/>
      <c r="D18" s="34"/>
      <c r="E18" s="34"/>
      <c r="F18" s="34"/>
      <c r="G18" s="34"/>
      <c r="H18" s="34"/>
      <c r="I18" s="34"/>
      <c r="J18" s="34"/>
      <c r="K18" s="34"/>
      <c r="L18" s="34"/>
      <c r="M18" s="34"/>
      <c r="N18" s="34"/>
      <c r="O18" s="34"/>
      <c r="P18" s="34"/>
      <c r="Q18" s="34"/>
      <c r="R18" s="34"/>
      <c r="S18" s="34"/>
      <c r="T18" s="34"/>
      <c r="U18" s="34"/>
    </row>
    <row r="19" spans="2:21" hidden="1" x14ac:dyDescent="0.25">
      <c r="B19" s="34"/>
      <c r="C19" s="34"/>
      <c r="D19" s="34"/>
      <c r="E19" s="34"/>
      <c r="F19" s="34"/>
      <c r="G19" s="34"/>
      <c r="H19" s="34"/>
      <c r="I19" s="34"/>
      <c r="J19" s="34"/>
      <c r="K19" s="34"/>
      <c r="L19" s="34"/>
      <c r="M19" s="34"/>
      <c r="N19" s="34"/>
      <c r="O19" s="34"/>
      <c r="P19" s="34"/>
      <c r="Q19" s="34"/>
      <c r="R19" s="34"/>
      <c r="S19" s="34"/>
      <c r="T19" s="34"/>
      <c r="U19" s="34"/>
    </row>
    <row r="20" spans="2:21" x14ac:dyDescent="0.25">
      <c r="B20" s="34"/>
      <c r="C20" s="34"/>
      <c r="D20" s="34"/>
      <c r="E20" s="34"/>
      <c r="F20" s="34"/>
      <c r="G20" s="34"/>
      <c r="H20" s="34"/>
      <c r="I20" s="34"/>
      <c r="J20" s="34"/>
      <c r="K20" s="34"/>
      <c r="L20" s="34"/>
      <c r="M20" s="34"/>
      <c r="N20" s="34"/>
      <c r="O20" s="34"/>
      <c r="P20" s="34"/>
      <c r="Q20" s="34"/>
      <c r="R20" s="34"/>
      <c r="S20" s="34"/>
      <c r="T20" s="34"/>
      <c r="U20" s="34"/>
    </row>
    <row r="21" spans="2:21" x14ac:dyDescent="0.25">
      <c r="B21" s="34"/>
      <c r="C21" s="34"/>
      <c r="D21" s="34"/>
      <c r="E21" s="34"/>
      <c r="F21" s="34"/>
      <c r="G21" s="34"/>
      <c r="H21" s="34"/>
      <c r="I21" s="34"/>
      <c r="J21" s="34"/>
      <c r="K21" s="34"/>
      <c r="L21" s="34"/>
      <c r="M21" s="34"/>
      <c r="N21" s="34"/>
      <c r="O21" s="34"/>
      <c r="P21" s="34"/>
      <c r="Q21" s="34"/>
      <c r="R21" s="34"/>
      <c r="S21" s="34"/>
      <c r="T21" s="34"/>
      <c r="U21" s="34"/>
    </row>
    <row r="22" spans="2:21" x14ac:dyDescent="0.25">
      <c r="B22" s="34"/>
      <c r="C22" s="34"/>
      <c r="D22" s="34"/>
      <c r="E22" s="34"/>
      <c r="F22" s="34"/>
      <c r="G22" s="34"/>
      <c r="H22" s="34"/>
      <c r="I22" s="34"/>
      <c r="J22" s="34"/>
      <c r="K22" s="34"/>
      <c r="L22" s="34"/>
      <c r="M22" s="34"/>
      <c r="N22" s="34"/>
      <c r="O22" s="34"/>
      <c r="P22" s="34"/>
      <c r="Q22" s="34"/>
      <c r="R22" s="34"/>
    </row>
    <row r="23" spans="2:21" x14ac:dyDescent="0.25">
      <c r="B23" s="18"/>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0648-6775-471B-A7EF-F4A1C50C90DA}">
  <dimension ref="A1:U22"/>
  <sheetViews>
    <sheetView showGridLines="0" topLeftCell="F1" zoomScale="80" zoomScaleNormal="80" workbookViewId="0">
      <selection activeCell="B5" sqref="B5:B9"/>
    </sheetView>
  </sheetViews>
  <sheetFormatPr defaultRowHeight="15" x14ac:dyDescent="0.25"/>
  <cols>
    <col min="1" max="1" width="11.7109375" bestFit="1" customWidth="1"/>
    <col min="2" max="2" width="26" customWidth="1"/>
    <col min="3" max="7" width="13" customWidth="1"/>
    <col min="8" max="9" width="13" style="3" customWidth="1"/>
    <col min="10" max="13" width="13" customWidth="1"/>
    <col min="14" max="14" width="16.5703125" customWidth="1"/>
    <col min="15" max="15" width="13" customWidth="1"/>
    <col min="16" max="16" width="15.7109375" customWidth="1"/>
    <col min="17" max="17" width="14.28515625" customWidth="1"/>
    <col min="18" max="18" width="14.42578125" customWidth="1"/>
    <col min="20" max="20" width="13" bestFit="1" customWidth="1"/>
  </cols>
  <sheetData>
    <row r="1" spans="1:21" ht="32.25" customHeight="1" x14ac:dyDescent="0.25">
      <c r="A1" s="3"/>
      <c r="C1" s="3"/>
      <c r="D1" s="3"/>
      <c r="E1" s="3"/>
      <c r="F1" s="3"/>
      <c r="G1" s="3"/>
      <c r="J1" s="3"/>
      <c r="K1" s="3"/>
      <c r="L1" s="3"/>
      <c r="M1" s="3"/>
      <c r="N1" s="3"/>
      <c r="O1" s="3"/>
      <c r="P1" s="3"/>
    </row>
    <row r="2" spans="1:21" ht="54" customHeight="1" x14ac:dyDescent="0.25">
      <c r="A2" s="3"/>
      <c r="B2" s="32" t="s">
        <v>2</v>
      </c>
      <c r="C2" s="33" t="s">
        <v>847</v>
      </c>
      <c r="D2" s="33" t="s">
        <v>8</v>
      </c>
      <c r="E2" s="33" t="s">
        <v>9</v>
      </c>
      <c r="F2" s="33" t="s">
        <v>10</v>
      </c>
      <c r="G2" s="33" t="s">
        <v>11</v>
      </c>
      <c r="H2" s="33" t="s">
        <v>947</v>
      </c>
      <c r="I2" s="33" t="s">
        <v>948</v>
      </c>
      <c r="J2" s="33" t="s">
        <v>848</v>
      </c>
      <c r="K2" s="33" t="s">
        <v>849</v>
      </c>
      <c r="L2" s="33" t="s">
        <v>850</v>
      </c>
      <c r="M2" s="33" t="s">
        <v>851</v>
      </c>
      <c r="N2" s="33" t="s">
        <v>995</v>
      </c>
      <c r="O2" s="33" t="s">
        <v>852</v>
      </c>
      <c r="P2" s="33" t="s">
        <v>853</v>
      </c>
      <c r="Q2" s="33" t="s">
        <v>925</v>
      </c>
      <c r="R2" s="33" t="s">
        <v>928</v>
      </c>
      <c r="S2" s="140" t="s">
        <v>893</v>
      </c>
      <c r="T2" s="140" t="s">
        <v>895</v>
      </c>
      <c r="U2" s="140" t="s">
        <v>894</v>
      </c>
    </row>
    <row r="3" spans="1:21" x14ac:dyDescent="0.25">
      <c r="A3" s="3"/>
      <c r="B3" s="34"/>
      <c r="C3" s="34"/>
      <c r="D3" s="34"/>
      <c r="E3" s="34"/>
      <c r="F3" s="34"/>
      <c r="G3" s="34"/>
      <c r="H3" s="34"/>
      <c r="I3" s="34"/>
      <c r="J3" s="34"/>
      <c r="K3" s="34"/>
      <c r="L3" s="34"/>
      <c r="M3" s="34"/>
      <c r="N3" s="34"/>
      <c r="O3" s="34"/>
      <c r="P3" s="34"/>
      <c r="Q3" s="34"/>
      <c r="R3" s="34"/>
      <c r="S3" s="3"/>
      <c r="T3" s="3"/>
      <c r="U3" s="3"/>
    </row>
    <row r="4" spans="1:21" ht="24" x14ac:dyDescent="0.25">
      <c r="A4" s="3"/>
      <c r="B4" s="64" t="s">
        <v>846</v>
      </c>
      <c r="C4" s="34"/>
      <c r="D4" s="34"/>
      <c r="E4" s="34"/>
      <c r="F4" s="34"/>
      <c r="G4" s="34"/>
      <c r="H4" s="34"/>
      <c r="I4" s="34"/>
      <c r="J4" s="34"/>
      <c r="K4" s="34"/>
      <c r="L4" s="34"/>
      <c r="M4" s="34"/>
      <c r="N4" s="34"/>
      <c r="O4" s="34"/>
      <c r="P4" s="34"/>
      <c r="Q4" s="34"/>
      <c r="R4" s="34"/>
      <c r="S4" s="3"/>
      <c r="T4" s="3"/>
      <c r="U4" s="3"/>
    </row>
    <row r="5" spans="1:21" x14ac:dyDescent="0.25">
      <c r="A5" s="3"/>
      <c r="B5" s="65" t="s">
        <v>250</v>
      </c>
      <c r="C5" s="66">
        <f>SUMIF(Dane!$D$3:$D$139,$B5,Dane!$H$3:$H$139)</f>
        <v>21</v>
      </c>
      <c r="D5" s="66">
        <f>SUMIF(Dane!$D$3:$D$139,$B5,Dane!K$3:K$139)</f>
        <v>7.7</v>
      </c>
      <c r="E5" s="66">
        <f>SUMIF(Dane!$D$3:$D$139,$B5,Dane!L$3:L$139)</f>
        <v>0</v>
      </c>
      <c r="F5" s="66">
        <f>SUMIF(Dane!$D$3:$D$139,$B5,Dane!M$3:M$139)</f>
        <v>8.5</v>
      </c>
      <c r="G5" s="66">
        <f>SUMIF(Dane!$D$3:$D$139,$B5,Dane!N$3:N$139)</f>
        <v>1.5</v>
      </c>
      <c r="H5" s="66">
        <f>SUMIF(Dane!$D$3:$D$139,$B5,Dane!O$3:O$139)</f>
        <v>0</v>
      </c>
      <c r="I5" s="66">
        <f>SUMIF(Dane!$D$3:$D$139,$B5,Dane!P$3:P$139)</f>
        <v>0</v>
      </c>
      <c r="J5" s="66">
        <f>SUMIF(Dane!$D$3:$D$139,$B5,Dane!Q$3:Q$139)</f>
        <v>0</v>
      </c>
      <c r="K5" s="66">
        <f>SUMIF(Dane!$D$3:$D$139,$B5,Dane!R$3:R$139)</f>
        <v>0</v>
      </c>
      <c r="L5" s="66">
        <f>SUMIF(Dane!$D$3:$D$139,$B5,Dane!S$3:S$139)</f>
        <v>3.3</v>
      </c>
      <c r="M5" s="67">
        <f>SUMIF(Koszty!$D$3:$D$139,$B5,Koszty!AC$3:AC$139)</f>
        <v>250280</v>
      </c>
      <c r="N5" s="67">
        <f>SUMIF(Koszty!$D$3:$D$139,$B5,Koszty!AD$3:AD$139)</f>
        <v>5163955</v>
      </c>
      <c r="O5" s="67">
        <f>SUMIF(Koszty!$D$3:$D$139,$B5,Koszty!AE$3:AE$139)</f>
        <v>11760</v>
      </c>
      <c r="P5" s="68">
        <f>SUM(M5:O5)</f>
        <v>5425995</v>
      </c>
      <c r="Q5" s="68">
        <f>P5*0.2</f>
        <v>1085199</v>
      </c>
      <c r="R5" s="68">
        <f>P5+Q5</f>
        <v>6511194</v>
      </c>
      <c r="S5" s="68">
        <f>SUMIF(Koszty!$D$3:$D$139,$B5,Koszty!AI$3:AI$139)</f>
        <v>0</v>
      </c>
      <c r="T5" s="68">
        <f>SUMIF(Koszty!$D$3:$D$139,$B5,Koszty!AJ$3:AJ$139)</f>
        <v>6511194</v>
      </c>
      <c r="U5" s="68">
        <f>SUMIF(Koszty!$D$3:$D$139,$B5,Koszty!AK$3:AK$139)</f>
        <v>0</v>
      </c>
    </row>
    <row r="6" spans="1:21" x14ac:dyDescent="0.25">
      <c r="A6" s="3"/>
      <c r="B6" s="65" t="s">
        <v>275</v>
      </c>
      <c r="C6" s="66">
        <f>SUMIF(Dane!$D$3:$D$139,$B6,Dane!$H$3:$H$139)</f>
        <v>19.400000000000002</v>
      </c>
      <c r="D6" s="66">
        <f>SUMIF(Dane!$D$3:$D$139,$B6,Dane!K$3:K$139)</f>
        <v>5.75</v>
      </c>
      <c r="E6" s="66">
        <f>SUMIF(Dane!$D$3:$D$139,$B6,Dane!L$3:L$139)</f>
        <v>0.1</v>
      </c>
      <c r="F6" s="66">
        <f>SUMIF(Dane!$D$3:$D$139,$B6,Dane!M$3:M$139)</f>
        <v>5.2</v>
      </c>
      <c r="G6" s="66">
        <f>SUMIF(Dane!$D$3:$D$139,$B6,Dane!N$3:N$139)</f>
        <v>0.35</v>
      </c>
      <c r="H6" s="66">
        <f>SUMIF(Dane!$D$3:$D$139,$B6,Dane!O$3:O$139)</f>
        <v>0</v>
      </c>
      <c r="I6" s="66">
        <f>SUMIF(Dane!$D$3:$D$139,$B6,Dane!P$3:P$139)</f>
        <v>0</v>
      </c>
      <c r="J6" s="66">
        <f>SUMIF(Dane!$D$3:$D$139,$B6,Dane!Q$3:Q$139)</f>
        <v>0</v>
      </c>
      <c r="K6" s="66">
        <f>SUMIF(Dane!$D$3:$D$139,$B6,Dane!R$3:R$139)</f>
        <v>0</v>
      </c>
      <c r="L6" s="66">
        <f>SUMIF(Dane!$D$3:$D$139,$B6,Dane!S$3:S$139)</f>
        <v>8</v>
      </c>
      <c r="M6" s="67">
        <f>SUMIF(Koszty!$D$3:$D$139,$B6,Koszty!AC$3:AC$139)</f>
        <v>250280</v>
      </c>
      <c r="N6" s="67">
        <f>SUMIF(Koszty!$D$3:$D$139,$B6,Koszty!AD$3:AD$139)</f>
        <v>6837898.7999999998</v>
      </c>
      <c r="O6" s="67">
        <f>SUMIF(Koszty!$D$3:$D$139,$B6,Koszty!AE$3:AE$139)</f>
        <v>10864</v>
      </c>
      <c r="P6" s="68">
        <f>SUM(M6:O6)</f>
        <v>7099042.7999999998</v>
      </c>
      <c r="Q6" s="68">
        <f t="shared" ref="Q6:Q9" si="0">P6*0.2</f>
        <v>1419808.56</v>
      </c>
      <c r="R6" s="68">
        <f t="shared" ref="R6:R9" si="1">P6+Q6</f>
        <v>8518851.3599999994</v>
      </c>
      <c r="S6" s="68">
        <f>SUMIF(Koszty!$D$3:$D$139,$B6,Koszty!AI$3:AI$139)</f>
        <v>0</v>
      </c>
      <c r="T6" s="68">
        <f>SUMIF(Koszty!$D$3:$D$139,$B6,Koszty!AJ$3:AJ$139)</f>
        <v>3987261.66</v>
      </c>
      <c r="U6" s="68">
        <f>SUMIF(Koszty!$D$3:$D$139,$B6,Koszty!AK$3:AK$139)</f>
        <v>4531589.7</v>
      </c>
    </row>
    <row r="7" spans="1:21" x14ac:dyDescent="0.25">
      <c r="A7" s="3"/>
      <c r="B7" s="65" t="s">
        <v>334</v>
      </c>
      <c r="C7" s="66">
        <f>SUMIF(Dane!$D$3:$D$139,$B7,Dane!$H$3:$H$139)</f>
        <v>7.35</v>
      </c>
      <c r="D7" s="66">
        <f>SUMIF(Dane!$D$3:$D$139,$B7,Dane!K$3:K$139)</f>
        <v>6.6999999999999993</v>
      </c>
      <c r="E7" s="66">
        <f>SUMIF(Dane!$D$3:$D$139,$B7,Dane!L$3:L$139)</f>
        <v>0</v>
      </c>
      <c r="F7" s="66">
        <f>SUMIF(Dane!$D$3:$D$139,$B7,Dane!M$3:M$139)</f>
        <v>0</v>
      </c>
      <c r="G7" s="66">
        <f>SUMIF(Dane!$D$3:$D$139,$B7,Dane!N$3:N$139)</f>
        <v>0</v>
      </c>
      <c r="H7" s="66">
        <f>SUMIF(Dane!$D$3:$D$139,$B7,Dane!O$3:O$139)</f>
        <v>0</v>
      </c>
      <c r="I7" s="66">
        <f>SUMIF(Dane!$D$3:$D$139,$B7,Dane!P$3:P$139)</f>
        <v>0</v>
      </c>
      <c r="J7" s="66">
        <f>SUMIF(Dane!$D$3:$D$139,$B7,Dane!Q$3:Q$139)</f>
        <v>0.65</v>
      </c>
      <c r="K7" s="66">
        <f>SUMIF(Dane!$D$3:$D$139,$B7,Dane!R$3:R$139)</f>
        <v>0</v>
      </c>
      <c r="L7" s="66">
        <f>SUMIF(Dane!$D$3:$D$139,$B7,Dane!S$3:S$139)</f>
        <v>0</v>
      </c>
      <c r="M7" s="67">
        <f>SUMIF(Koszty!$D$3:$D$139,$B7,Koszty!AC$3:AC$139)</f>
        <v>81940</v>
      </c>
      <c r="N7" s="67">
        <f>SUMIF(Koszty!$D$3:$D$139,$B7,Koszty!AD$3:AD$139)</f>
        <v>5701340</v>
      </c>
      <c r="O7" s="67">
        <f>SUMIF(Koszty!$D$3:$D$139,$B7,Koszty!AE$3:AE$139)</f>
        <v>4116</v>
      </c>
      <c r="P7" s="68">
        <f>SUM(M7:O7)</f>
        <v>5787396</v>
      </c>
      <c r="Q7" s="68">
        <f t="shared" si="0"/>
        <v>1157479.2</v>
      </c>
      <c r="R7" s="68">
        <f t="shared" si="1"/>
        <v>6944875.2000000002</v>
      </c>
      <c r="S7" s="68">
        <f>SUMIF(Koszty!$D$3:$D$139,$B7,Koszty!AI$3:AI$139)</f>
        <v>0</v>
      </c>
      <c r="T7" s="68">
        <f>SUMIF(Koszty!$D$3:$D$139,$B7,Koszty!AJ$3:AJ$139)</f>
        <v>6944875.2000000002</v>
      </c>
      <c r="U7" s="68">
        <f>SUMIF(Koszty!$D$3:$D$139,$B7,Koszty!AK$3:AK$139)</f>
        <v>0</v>
      </c>
    </row>
    <row r="8" spans="1:21" x14ac:dyDescent="0.25">
      <c r="A8" s="3"/>
      <c r="B8" s="65" t="s">
        <v>362</v>
      </c>
      <c r="C8" s="66">
        <f>SUMIF(Dane!$D$3:$D$139,$B8,Dane!$H$3:$H$139)</f>
        <v>6.15</v>
      </c>
      <c r="D8" s="66">
        <f>SUMIF(Dane!$D$3:$D$139,$B8,Dane!K$3:K$139)</f>
        <v>6.15</v>
      </c>
      <c r="E8" s="66">
        <f>SUMIF(Dane!$D$3:$D$139,$B8,Dane!L$3:L$139)</f>
        <v>0</v>
      </c>
      <c r="F8" s="66">
        <f>SUMIF(Dane!$D$3:$D$139,$B8,Dane!M$3:M$139)</f>
        <v>0</v>
      </c>
      <c r="G8" s="66">
        <f>SUMIF(Dane!$D$3:$D$139,$B8,Dane!N$3:N$139)</f>
        <v>0</v>
      </c>
      <c r="H8" s="66">
        <f>SUMIF(Dane!$D$3:$D$139,$B8,Dane!O$3:O$139)</f>
        <v>0</v>
      </c>
      <c r="I8" s="66">
        <f>SUMIF(Dane!$D$3:$D$139,$B8,Dane!P$3:P$139)</f>
        <v>0</v>
      </c>
      <c r="J8" s="66">
        <f>SUMIF(Dane!$D$3:$D$139,$B8,Dane!Q$3:Q$139)</f>
        <v>0</v>
      </c>
      <c r="K8" s="66">
        <f>SUMIF(Dane!$D$3:$D$139,$B8,Dane!R$3:R$139)</f>
        <v>0</v>
      </c>
      <c r="L8" s="66">
        <f>SUMIF(Dane!$D$3:$D$139,$B8,Dane!S$3:S$139)</f>
        <v>0</v>
      </c>
      <c r="M8" s="67">
        <f>SUMIF(Koszty!$D$3:$D$139,$B8,Koszty!AC$3:AC$139)</f>
        <v>163880</v>
      </c>
      <c r="N8" s="67">
        <f>SUMIF(Koszty!$D$3:$D$139,$B8,Koszty!AD$3:AD$139)</f>
        <v>5097497.5</v>
      </c>
      <c r="O8" s="67">
        <f>SUMIF(Koszty!$D$3:$D$139,$B8,Koszty!AE$3:AE$139)</f>
        <v>13244</v>
      </c>
      <c r="P8" s="68">
        <f>SUM(M8:O8)</f>
        <v>5274621.5</v>
      </c>
      <c r="Q8" s="68">
        <f t="shared" si="0"/>
        <v>1054924.3</v>
      </c>
      <c r="R8" s="68">
        <f t="shared" si="1"/>
        <v>6329545.7999999998</v>
      </c>
      <c r="S8" s="68">
        <f>SUMIF(Koszty!$D$3:$D$139,$B8,Koszty!AI$3:AI$139)</f>
        <v>0</v>
      </c>
      <c r="T8" s="68">
        <f>SUMIF(Koszty!$D$3:$D$139,$B8,Koszty!AJ$3:AJ$139)</f>
        <v>6329545.7999999998</v>
      </c>
      <c r="U8" s="68">
        <f>SUMIF(Koszty!$D$3:$D$139,$B8,Koszty!AK$3:AK$139)</f>
        <v>0</v>
      </c>
    </row>
    <row r="9" spans="1:21" x14ac:dyDescent="0.25">
      <c r="A9" s="3"/>
      <c r="B9" s="65" t="s">
        <v>368</v>
      </c>
      <c r="C9" s="66">
        <f>SUMIF(Dane!$D$3:$D$139,$B9,Dane!$H$3:$H$139)</f>
        <v>12.600000000000001</v>
      </c>
      <c r="D9" s="66">
        <f>SUMIF(Dane!$D$3:$D$139,$B9,Dane!K$3:K$139)</f>
        <v>10.199999999999999</v>
      </c>
      <c r="E9" s="66">
        <f>SUMIF(Dane!$D$3:$D$139,$B9,Dane!L$3:L$139)</f>
        <v>0</v>
      </c>
      <c r="F9" s="66">
        <f>SUMIF(Dane!$D$3:$D$139,$B9,Dane!M$3:M$139)</f>
        <v>2</v>
      </c>
      <c r="G9" s="66">
        <f>SUMIF(Dane!$D$3:$D$139,$B9,Dane!N$3:N$139)</f>
        <v>0</v>
      </c>
      <c r="H9" s="66">
        <f>SUMIF(Dane!$D$3:$D$139,$B9,Dane!O$3:O$139)</f>
        <v>0</v>
      </c>
      <c r="I9" s="66">
        <f>SUMIF(Dane!$D$3:$D$139,$B9,Dane!P$3:P$139)</f>
        <v>0</v>
      </c>
      <c r="J9" s="66">
        <f>SUMIF(Dane!$D$3:$D$139,$B9,Dane!Q$3:Q$139)</f>
        <v>0</v>
      </c>
      <c r="K9" s="66">
        <f>SUMIF(Dane!$D$3:$D$139,$B9,Dane!R$3:R$139)</f>
        <v>0</v>
      </c>
      <c r="L9" s="66">
        <f>SUMIF(Dane!$D$3:$D$139,$B9,Dane!S$3:S$139)</f>
        <v>0.4</v>
      </c>
      <c r="M9" s="67">
        <f>SUMIF(Koszty!$D$3:$D$139,$B9,Koszty!AC$3:AC$139)</f>
        <v>163880</v>
      </c>
      <c r="N9" s="67">
        <f>SUMIF(Koszty!$D$3:$D$139,$B9,Koszty!AD$3:AD$139)</f>
        <v>8639072</v>
      </c>
      <c r="O9" s="67">
        <f>SUMIF(Koszty!$D$3:$D$139,$B9,Koszty!AE$3:AE$139)</f>
        <v>16856</v>
      </c>
      <c r="P9" s="68">
        <f>SUM(M9:O9)</f>
        <v>8819808</v>
      </c>
      <c r="Q9" s="68">
        <f t="shared" si="0"/>
        <v>1763961.6</v>
      </c>
      <c r="R9" s="68">
        <f t="shared" si="1"/>
        <v>10583769.6</v>
      </c>
      <c r="S9" s="68">
        <f>SUMIF(Koszty!$D$3:$D$139,$B9,Koszty!AI$3:AI$139)</f>
        <v>0</v>
      </c>
      <c r="T9" s="68">
        <f>SUMIF(Koszty!$D$3:$D$139,$B9,Koszty!AJ$3:AJ$139)</f>
        <v>10583769.6</v>
      </c>
      <c r="U9" s="68">
        <f>SUMIF(Koszty!$D$3:$D$139,$B9,Koszty!AK$3:AK$139)</f>
        <v>0</v>
      </c>
    </row>
    <row r="10" spans="1:21" x14ac:dyDescent="0.25">
      <c r="A10" s="3"/>
      <c r="B10" s="73" t="s">
        <v>854</v>
      </c>
      <c r="C10" s="74">
        <f t="shared" ref="C10:U10" si="2">SUM(C5:C9)</f>
        <v>66.5</v>
      </c>
      <c r="D10" s="74">
        <f t="shared" si="2"/>
        <v>36.5</v>
      </c>
      <c r="E10" s="74">
        <f t="shared" si="2"/>
        <v>0.1</v>
      </c>
      <c r="F10" s="74">
        <f t="shared" si="2"/>
        <v>15.7</v>
      </c>
      <c r="G10" s="74">
        <f t="shared" si="2"/>
        <v>1.85</v>
      </c>
      <c r="H10" s="74">
        <f t="shared" ref="H10:I10" si="3">SUM(H5:H9)</f>
        <v>0</v>
      </c>
      <c r="I10" s="74">
        <f t="shared" si="3"/>
        <v>0</v>
      </c>
      <c r="J10" s="74">
        <f t="shared" si="2"/>
        <v>0.65</v>
      </c>
      <c r="K10" s="74">
        <f t="shared" si="2"/>
        <v>0</v>
      </c>
      <c r="L10" s="74">
        <f t="shared" si="2"/>
        <v>11.700000000000001</v>
      </c>
      <c r="M10" s="75">
        <f t="shared" si="2"/>
        <v>910260</v>
      </c>
      <c r="N10" s="75">
        <f t="shared" si="2"/>
        <v>31439763.300000001</v>
      </c>
      <c r="O10" s="75">
        <f t="shared" si="2"/>
        <v>56840</v>
      </c>
      <c r="P10" s="75">
        <f t="shared" si="2"/>
        <v>32406863.300000001</v>
      </c>
      <c r="Q10" s="75">
        <f t="shared" si="2"/>
        <v>6481372.6600000001</v>
      </c>
      <c r="R10" s="75">
        <f t="shared" si="2"/>
        <v>38888235.960000001</v>
      </c>
      <c r="S10" s="75">
        <f t="shared" si="2"/>
        <v>0</v>
      </c>
      <c r="T10" s="75">
        <f t="shared" si="2"/>
        <v>34356646.259999998</v>
      </c>
      <c r="U10" s="75">
        <f t="shared" si="2"/>
        <v>4531589.7</v>
      </c>
    </row>
    <row r="11" spans="1:21" x14ac:dyDescent="0.25">
      <c r="A11" s="3"/>
      <c r="B11" s="34"/>
      <c r="C11" s="34"/>
      <c r="D11" s="34"/>
      <c r="E11" s="34"/>
      <c r="F11" s="34"/>
      <c r="G11" s="34"/>
      <c r="H11" s="34"/>
      <c r="I11" s="34"/>
      <c r="J11" s="34"/>
      <c r="K11" s="34"/>
      <c r="L11" s="34"/>
      <c r="M11" s="34"/>
      <c r="N11" s="34"/>
      <c r="O11" s="34"/>
      <c r="P11" s="34"/>
      <c r="Q11" s="34"/>
      <c r="R11" s="34"/>
      <c r="S11" s="34"/>
      <c r="T11" s="34"/>
    </row>
    <row r="12" spans="1:21" x14ac:dyDescent="0.25">
      <c r="A12" s="3"/>
      <c r="B12" s="34"/>
      <c r="C12" s="34"/>
      <c r="D12" s="34"/>
      <c r="E12" s="34"/>
      <c r="F12" s="34"/>
      <c r="G12" s="34"/>
      <c r="H12" s="34"/>
      <c r="I12" s="34"/>
      <c r="J12" s="34"/>
      <c r="K12" s="34"/>
      <c r="L12" s="34"/>
      <c r="M12" s="34"/>
      <c r="N12" s="34"/>
      <c r="O12" s="34"/>
      <c r="P12" s="34"/>
      <c r="Q12" s="34"/>
      <c r="R12" s="34"/>
      <c r="S12" s="34"/>
      <c r="T12" s="34"/>
    </row>
    <row r="13" spans="1:21" x14ac:dyDescent="0.25">
      <c r="A13" s="3"/>
      <c r="B13" s="34"/>
      <c r="C13" s="34"/>
      <c r="D13" s="34"/>
      <c r="E13" s="34"/>
      <c r="F13" s="34"/>
      <c r="G13" s="34"/>
      <c r="H13" s="34"/>
      <c r="I13" s="34"/>
      <c r="J13" s="34"/>
      <c r="K13" s="34"/>
      <c r="L13" s="34"/>
      <c r="M13" s="34"/>
      <c r="N13" s="34"/>
      <c r="O13" s="34"/>
      <c r="P13" s="34"/>
      <c r="Q13" s="34"/>
      <c r="R13" s="34"/>
      <c r="S13" s="34"/>
      <c r="T13" s="34"/>
    </row>
    <row r="14" spans="1:21" x14ac:dyDescent="0.25">
      <c r="A14" s="3"/>
      <c r="B14" s="34"/>
      <c r="C14" s="34"/>
      <c r="D14" s="34"/>
      <c r="E14" s="34"/>
      <c r="F14" s="34"/>
      <c r="G14" s="34"/>
      <c r="H14" s="34"/>
      <c r="I14" s="34"/>
      <c r="J14" s="34"/>
      <c r="K14" s="34"/>
      <c r="L14" s="34"/>
      <c r="M14" s="34"/>
      <c r="N14" s="34"/>
      <c r="O14" s="34"/>
      <c r="P14" s="34"/>
      <c r="Q14" s="34"/>
      <c r="R14" s="34"/>
      <c r="S14" s="34"/>
      <c r="T14" s="34"/>
    </row>
    <row r="15" spans="1:21" x14ac:dyDescent="0.25">
      <c r="A15" s="3"/>
      <c r="B15" s="34"/>
      <c r="C15" s="34"/>
      <c r="D15" s="34"/>
      <c r="E15" s="34"/>
      <c r="F15" s="34"/>
      <c r="G15" s="34"/>
      <c r="H15" s="34"/>
      <c r="I15" s="34"/>
      <c r="J15" s="34"/>
      <c r="K15" s="34"/>
      <c r="L15" s="34"/>
      <c r="M15" s="34"/>
      <c r="N15" s="34"/>
      <c r="O15" s="34"/>
      <c r="P15" s="34"/>
      <c r="Q15" s="34"/>
      <c r="R15" s="34"/>
      <c r="S15" s="34"/>
      <c r="T15" s="34"/>
    </row>
    <row r="16" spans="1:21" x14ac:dyDescent="0.25">
      <c r="A16" s="3"/>
      <c r="B16" s="34"/>
      <c r="C16" s="34"/>
      <c r="D16" s="34"/>
      <c r="E16" s="34"/>
      <c r="F16" s="34"/>
      <c r="G16" s="34"/>
      <c r="H16" s="34"/>
      <c r="I16" s="34"/>
      <c r="J16" s="34"/>
      <c r="K16" s="34"/>
      <c r="L16" s="34"/>
      <c r="M16" s="34"/>
      <c r="N16" s="34"/>
      <c r="O16" s="34"/>
      <c r="P16" s="34"/>
      <c r="Q16" s="34"/>
      <c r="R16" s="34"/>
      <c r="S16" s="34"/>
      <c r="T16" s="34"/>
    </row>
    <row r="17" spans="2:20" x14ac:dyDescent="0.25">
      <c r="B17" s="34"/>
      <c r="C17" s="34"/>
      <c r="D17" s="34"/>
      <c r="E17" s="34"/>
      <c r="F17" s="34"/>
      <c r="G17" s="34"/>
      <c r="H17" s="34"/>
      <c r="I17" s="34"/>
      <c r="J17" s="34"/>
      <c r="K17" s="34"/>
      <c r="L17" s="34"/>
      <c r="M17" s="34"/>
      <c r="N17" s="34"/>
      <c r="O17" s="34"/>
      <c r="P17" s="34"/>
      <c r="Q17" s="34"/>
      <c r="R17" s="34"/>
      <c r="S17" s="34"/>
      <c r="T17" s="34"/>
    </row>
    <row r="18" spans="2:20" hidden="1" x14ac:dyDescent="0.25">
      <c r="B18" s="34"/>
      <c r="C18" s="34"/>
      <c r="D18" s="34"/>
      <c r="E18" s="34"/>
      <c r="F18" s="34"/>
      <c r="G18" s="34"/>
      <c r="H18" s="34"/>
      <c r="I18" s="34"/>
      <c r="J18" s="34"/>
      <c r="K18" s="34"/>
      <c r="L18" s="34"/>
      <c r="M18" s="34"/>
      <c r="N18" s="34"/>
      <c r="O18" s="34"/>
      <c r="P18" s="34"/>
      <c r="Q18" s="34"/>
      <c r="R18" s="34"/>
      <c r="S18" s="34"/>
      <c r="T18" s="34"/>
    </row>
    <row r="19" spans="2:20" hidden="1" x14ac:dyDescent="0.25">
      <c r="B19" s="34"/>
      <c r="C19" s="34"/>
      <c r="D19" s="34"/>
      <c r="E19" s="34"/>
      <c r="F19" s="34"/>
      <c r="G19" s="34"/>
      <c r="H19" s="34"/>
      <c r="I19" s="34"/>
      <c r="J19" s="34"/>
      <c r="K19" s="34"/>
      <c r="L19" s="34"/>
      <c r="M19" s="34"/>
      <c r="N19" s="34"/>
      <c r="O19" s="34"/>
      <c r="P19" s="34"/>
      <c r="Q19" s="34"/>
      <c r="R19" s="34"/>
      <c r="S19" s="34"/>
      <c r="T19" s="34"/>
    </row>
    <row r="20" spans="2:20" x14ac:dyDescent="0.25">
      <c r="B20" s="34"/>
      <c r="C20" s="34"/>
      <c r="D20" s="34"/>
      <c r="E20" s="34"/>
      <c r="F20" s="34"/>
      <c r="G20" s="34"/>
      <c r="H20" s="34"/>
      <c r="I20" s="34"/>
      <c r="J20" s="34"/>
      <c r="K20" s="34"/>
      <c r="L20" s="34"/>
      <c r="M20" s="34"/>
      <c r="N20" s="34"/>
      <c r="O20" s="34"/>
      <c r="P20" s="34"/>
      <c r="Q20" s="34"/>
      <c r="R20" s="34"/>
      <c r="S20" s="34"/>
      <c r="T20" s="34"/>
    </row>
    <row r="21" spans="2:20" x14ac:dyDescent="0.25">
      <c r="B21" s="34"/>
      <c r="C21" s="34"/>
      <c r="D21" s="34"/>
      <c r="E21" s="34"/>
      <c r="F21" s="34"/>
      <c r="G21" s="34"/>
      <c r="H21" s="34"/>
      <c r="I21" s="34"/>
      <c r="J21" s="34"/>
      <c r="K21" s="34"/>
      <c r="L21" s="34"/>
      <c r="M21" s="34"/>
      <c r="N21" s="34"/>
      <c r="O21" s="34"/>
      <c r="P21" s="34"/>
      <c r="Q21" s="34"/>
      <c r="R21" s="34"/>
      <c r="S21" s="34"/>
      <c r="T21" s="34"/>
    </row>
    <row r="22" spans="2:20" x14ac:dyDescent="0.25">
      <c r="B22" s="34"/>
      <c r="C22" s="34"/>
      <c r="D22" s="34"/>
      <c r="E22" s="34"/>
      <c r="F22" s="34"/>
      <c r="G22" s="34"/>
      <c r="H22" s="34"/>
      <c r="I22" s="34"/>
      <c r="J22" s="34"/>
      <c r="K22" s="34"/>
      <c r="L22" s="34"/>
      <c r="M22" s="34"/>
      <c r="N22" s="34"/>
      <c r="O22" s="34"/>
      <c r="P22" s="34"/>
      <c r="Q22" s="34"/>
      <c r="R22" s="34"/>
      <c r="S22" s="34"/>
      <c r="T22" s="3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5F392-12D4-4E01-993A-40B607F65468}">
  <dimension ref="A1:AB23"/>
  <sheetViews>
    <sheetView showGridLines="0" topLeftCell="B1" zoomScale="80" zoomScaleNormal="80" workbookViewId="0">
      <selection activeCell="B5" sqref="B5"/>
    </sheetView>
  </sheetViews>
  <sheetFormatPr defaultRowHeight="15" x14ac:dyDescent="0.25"/>
  <cols>
    <col min="2" max="2" width="21.42578125" customWidth="1"/>
    <col min="3" max="7" width="13" customWidth="1"/>
    <col min="8" max="9" width="13" style="3" customWidth="1"/>
    <col min="10" max="16" width="13" customWidth="1"/>
    <col min="17" max="18" width="12.85546875" bestFit="1" customWidth="1"/>
    <col min="20" max="20" width="12.85546875" bestFit="1" customWidth="1"/>
  </cols>
  <sheetData>
    <row r="1" spans="1:28" ht="34.5" customHeight="1" x14ac:dyDescent="0.25">
      <c r="A1" s="3"/>
      <c r="C1" s="3"/>
      <c r="D1" s="3"/>
      <c r="E1" s="3"/>
      <c r="F1" s="3"/>
      <c r="G1" s="3"/>
      <c r="J1" s="3"/>
      <c r="K1" s="3"/>
      <c r="L1" s="3"/>
      <c r="M1" s="3"/>
      <c r="N1" s="3"/>
      <c r="O1" s="3"/>
      <c r="P1" s="3"/>
    </row>
    <row r="2" spans="1:28" s="35" customFormat="1" ht="58.9" customHeight="1" x14ac:dyDescent="0.2">
      <c r="B2" s="32" t="s">
        <v>2</v>
      </c>
      <c r="C2" s="33" t="s">
        <v>847</v>
      </c>
      <c r="D2" s="33" t="s">
        <v>8</v>
      </c>
      <c r="E2" s="33" t="s">
        <v>9</v>
      </c>
      <c r="F2" s="33" t="s">
        <v>10</v>
      </c>
      <c r="G2" s="33" t="s">
        <v>11</v>
      </c>
      <c r="H2" s="33" t="s">
        <v>947</v>
      </c>
      <c r="I2" s="33" t="s">
        <v>948</v>
      </c>
      <c r="J2" s="33" t="s">
        <v>848</v>
      </c>
      <c r="K2" s="33" t="s">
        <v>849</v>
      </c>
      <c r="L2" s="33" t="s">
        <v>850</v>
      </c>
      <c r="M2" s="33" t="s">
        <v>851</v>
      </c>
      <c r="N2" s="33" t="s">
        <v>995</v>
      </c>
      <c r="O2" s="33" t="s">
        <v>852</v>
      </c>
      <c r="P2" s="33" t="s">
        <v>853</v>
      </c>
      <c r="Q2" s="33" t="s">
        <v>925</v>
      </c>
      <c r="R2" s="33" t="s">
        <v>928</v>
      </c>
      <c r="S2" s="140" t="s">
        <v>893</v>
      </c>
      <c r="T2" s="140" t="s">
        <v>895</v>
      </c>
      <c r="U2" s="140" t="s">
        <v>894</v>
      </c>
    </row>
    <row r="3" spans="1:28" x14ac:dyDescent="0.25">
      <c r="A3" s="3"/>
      <c r="B3" s="34"/>
      <c r="C3" s="34"/>
      <c r="D3" s="34"/>
      <c r="E3" s="34"/>
      <c r="F3" s="34"/>
      <c r="G3" s="34"/>
      <c r="H3" s="34"/>
      <c r="I3" s="34"/>
      <c r="J3" s="34"/>
      <c r="K3" s="34"/>
      <c r="L3" s="34"/>
      <c r="M3" s="34"/>
      <c r="N3" s="34"/>
      <c r="O3" s="34"/>
      <c r="P3" s="34"/>
      <c r="Q3" s="34"/>
      <c r="R3" s="34"/>
      <c r="S3" s="3"/>
      <c r="T3" s="3"/>
      <c r="U3" s="3"/>
    </row>
    <row r="4" spans="1:28" ht="24" x14ac:dyDescent="0.25">
      <c r="A4" s="3"/>
      <c r="B4" s="64" t="s">
        <v>846</v>
      </c>
      <c r="C4" s="35"/>
      <c r="D4" s="35"/>
      <c r="E4" s="35"/>
      <c r="F4" s="35"/>
      <c r="G4" s="35"/>
      <c r="H4" s="35"/>
      <c r="I4" s="35"/>
      <c r="J4" s="35"/>
      <c r="K4" s="35"/>
      <c r="L4" s="35"/>
      <c r="M4" s="34"/>
      <c r="N4" s="34"/>
      <c r="O4" s="34"/>
      <c r="P4" s="35"/>
      <c r="Q4" s="34"/>
      <c r="R4" s="34"/>
      <c r="S4" s="3"/>
      <c r="T4" s="3"/>
      <c r="U4" s="3"/>
    </row>
    <row r="5" spans="1:28" x14ac:dyDescent="0.25">
      <c r="A5" s="3"/>
      <c r="B5" s="65" t="s">
        <v>395</v>
      </c>
      <c r="C5" s="66">
        <f>SUMIF(Dane!$D$3:$D$139,$B5,Dane!$H$3:$H$139)</f>
        <v>14.2</v>
      </c>
      <c r="D5" s="66">
        <f>SUMIF(Dane!$D$3:$D$139,$B5,Dane!K$3:K$139)</f>
        <v>14.15</v>
      </c>
      <c r="E5" s="66">
        <f>SUMIF(Dane!$D$3:$D$139,$B5,Dane!L$3:L$139)</f>
        <v>0.05</v>
      </c>
      <c r="F5" s="66">
        <f>SUMIF(Dane!$D$3:$D$139,$B5,Dane!M$3:M$139)</f>
        <v>0</v>
      </c>
      <c r="G5" s="66">
        <f>SUMIF(Dane!$D$3:$D$139,$B5,Dane!N$3:N$139)</f>
        <v>0</v>
      </c>
      <c r="H5" s="66">
        <f>SUMIF(Dane!$D$3:$D$139,$B5,Dane!O$3:O$139)</f>
        <v>0</v>
      </c>
      <c r="I5" s="66">
        <f>SUMIF(Dane!$D$3:$D$139,$B5,Dane!P$3:P$139)</f>
        <v>0</v>
      </c>
      <c r="J5" s="66">
        <f>SUMIF(Dane!$D$3:$D$139,$B5,Dane!Q$3:Q$139)</f>
        <v>0</v>
      </c>
      <c r="K5" s="66">
        <f>SUMIF(Dane!$D$3:$D$139,$B5,Dane!R$3:R$139)</f>
        <v>0</v>
      </c>
      <c r="L5" s="66">
        <f>SUMIF(Dane!$D$3:$D$139,$B5,Dane!S$3:S$139)</f>
        <v>0</v>
      </c>
      <c r="M5" s="67">
        <f>SUMIF(Koszty!$D$3:$D$139,$B5,Koszty!AC$3:AC$139)</f>
        <v>168340</v>
      </c>
      <c r="N5" s="67">
        <f>SUMIF(Koszty!$D$3:$D$139,$B5,Koszty!AD$3:AD$139)</f>
        <v>13463292</v>
      </c>
      <c r="O5" s="67">
        <f>SUMIF(Koszty!$D$3:$D$139,$B5,Koszty!AE$3:AE$139)</f>
        <v>27552</v>
      </c>
      <c r="P5" s="68">
        <f>SUM(M5:O5)</f>
        <v>13659184</v>
      </c>
      <c r="Q5" s="68">
        <f>P5*0.2</f>
        <v>2731836.8000000003</v>
      </c>
      <c r="R5" s="68">
        <f>P5+Q5</f>
        <v>16391020.800000001</v>
      </c>
      <c r="S5" s="68">
        <f>SUMIF(Koszty!$D$3:$D$139,$B5,Koszty!AI$3:AI$139)</f>
        <v>0</v>
      </c>
      <c r="T5" s="68">
        <f>SUMIF(Koszty!$D$3:$D$139,$B5,Koszty!AJ$3:AJ$139)</f>
        <v>16391020.800000001</v>
      </c>
      <c r="U5" s="68">
        <f>SUMIF(Koszty!$D$3:$D$139,$B5,Koszty!AK$3:AK$139)</f>
        <v>0</v>
      </c>
    </row>
    <row r="6" spans="1:28" hidden="1" x14ac:dyDescent="0.25">
      <c r="A6" s="3"/>
      <c r="B6" s="34"/>
      <c r="C6" s="35"/>
      <c r="D6" s="35"/>
      <c r="E6" s="35"/>
      <c r="F6" s="35"/>
      <c r="G6" s="35"/>
      <c r="H6" s="35"/>
      <c r="I6" s="35"/>
      <c r="J6" s="35"/>
      <c r="K6" s="35"/>
      <c r="L6" s="35"/>
      <c r="M6" s="72"/>
      <c r="N6" s="72"/>
      <c r="O6" s="72"/>
      <c r="P6" s="72"/>
      <c r="Q6" s="72"/>
      <c r="R6" s="72"/>
    </row>
    <row r="7" spans="1:28" hidden="1" x14ac:dyDescent="0.25">
      <c r="A7" s="3"/>
      <c r="B7" s="34"/>
      <c r="C7" s="35"/>
      <c r="D7" s="35"/>
      <c r="E7" s="35"/>
      <c r="F7" s="35"/>
      <c r="G7" s="35"/>
      <c r="H7" s="35"/>
      <c r="I7" s="35"/>
      <c r="J7" s="35"/>
      <c r="K7" s="35"/>
      <c r="L7" s="35"/>
      <c r="M7" s="72"/>
      <c r="N7" s="72"/>
      <c r="O7" s="72"/>
      <c r="P7" s="72"/>
      <c r="Q7" s="72"/>
      <c r="R7" s="72"/>
    </row>
    <row r="8" spans="1:28" hidden="1" x14ac:dyDescent="0.25">
      <c r="A8" s="3"/>
      <c r="B8" s="34"/>
      <c r="C8" s="35"/>
      <c r="D8" s="35"/>
      <c r="E8" s="35"/>
      <c r="F8" s="35"/>
      <c r="G8" s="35"/>
      <c r="H8" s="35"/>
      <c r="I8" s="35"/>
      <c r="J8" s="35"/>
      <c r="K8" s="35"/>
      <c r="L8" s="35"/>
      <c r="M8" s="72"/>
      <c r="N8" s="72"/>
      <c r="O8" s="72"/>
      <c r="P8" s="72"/>
      <c r="Q8" s="72"/>
      <c r="R8" s="72"/>
    </row>
    <row r="9" spans="1:28" hidden="1" x14ac:dyDescent="0.25">
      <c r="A9" s="3"/>
      <c r="B9" s="34"/>
      <c r="C9" s="35"/>
      <c r="D9" s="35"/>
      <c r="E9" s="35"/>
      <c r="F9" s="35"/>
      <c r="G9" s="35"/>
      <c r="H9" s="35"/>
      <c r="I9" s="35"/>
      <c r="J9" s="35"/>
      <c r="K9" s="35"/>
      <c r="L9" s="35"/>
      <c r="M9" s="72"/>
      <c r="N9" s="72"/>
      <c r="O9" s="72"/>
      <c r="P9" s="72"/>
      <c r="Q9" s="72"/>
      <c r="R9" s="72"/>
    </row>
    <row r="10" spans="1:28" x14ac:dyDescent="0.25">
      <c r="A10" s="3"/>
      <c r="B10" s="73" t="s">
        <v>855</v>
      </c>
      <c r="C10" s="74">
        <f t="shared" ref="C10:P10" si="0">C5</f>
        <v>14.2</v>
      </c>
      <c r="D10" s="74">
        <f t="shared" si="0"/>
        <v>14.15</v>
      </c>
      <c r="E10" s="74">
        <f t="shared" si="0"/>
        <v>0.05</v>
      </c>
      <c r="F10" s="74">
        <f t="shared" si="0"/>
        <v>0</v>
      </c>
      <c r="G10" s="74">
        <f t="shared" si="0"/>
        <v>0</v>
      </c>
      <c r="H10" s="74">
        <f t="shared" ref="H10:I10" si="1">H5</f>
        <v>0</v>
      </c>
      <c r="I10" s="74">
        <f t="shared" si="1"/>
        <v>0</v>
      </c>
      <c r="J10" s="74">
        <f t="shared" si="0"/>
        <v>0</v>
      </c>
      <c r="K10" s="74">
        <f t="shared" si="0"/>
        <v>0</v>
      </c>
      <c r="L10" s="74">
        <f t="shared" si="0"/>
        <v>0</v>
      </c>
      <c r="M10" s="75">
        <f t="shared" si="0"/>
        <v>168340</v>
      </c>
      <c r="N10" s="75">
        <f t="shared" si="0"/>
        <v>13463292</v>
      </c>
      <c r="O10" s="75">
        <f t="shared" si="0"/>
        <v>27552</v>
      </c>
      <c r="P10" s="75">
        <f t="shared" si="0"/>
        <v>13659184</v>
      </c>
      <c r="Q10" s="75">
        <f>Q5</f>
        <v>2731836.8000000003</v>
      </c>
      <c r="R10" s="75">
        <f>R5</f>
        <v>16391020.800000001</v>
      </c>
      <c r="S10" s="75">
        <f t="shared" ref="S10:U10" si="2">S5</f>
        <v>0</v>
      </c>
      <c r="T10" s="75">
        <f t="shared" si="2"/>
        <v>16391020.800000001</v>
      </c>
      <c r="U10" s="75">
        <f t="shared" si="2"/>
        <v>0</v>
      </c>
    </row>
    <row r="11" spans="1:28" x14ac:dyDescent="0.25">
      <c r="A11" s="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row>
    <row r="12" spans="1:28" x14ac:dyDescent="0.25">
      <c r="A12" s="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row>
    <row r="13" spans="1:28" x14ac:dyDescent="0.25">
      <c r="A13" s="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row>
    <row r="14" spans="1:28" hidden="1" x14ac:dyDescent="0.25">
      <c r="A14" s="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row>
    <row r="15" spans="1:28" hidden="1" x14ac:dyDescent="0.25">
      <c r="A15" s="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28" hidden="1" x14ac:dyDescent="0.25">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row>
    <row r="17" spans="2:28" hidden="1" x14ac:dyDescent="0.25">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2:28" hidden="1" x14ac:dyDescent="0.2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row>
    <row r="19" spans="2:28" hidden="1" x14ac:dyDescent="0.2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row>
    <row r="20" spans="2:28" x14ac:dyDescent="0.2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row>
    <row r="21" spans="2:28" x14ac:dyDescent="0.2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row>
    <row r="22" spans="2:28" x14ac:dyDescent="0.25">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row>
    <row r="23" spans="2:28" x14ac:dyDescent="0.25">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376C-B961-4ACF-B1E3-B331D4AAC605}">
  <dimension ref="A1:U25"/>
  <sheetViews>
    <sheetView showGridLines="0" topLeftCell="F1" zoomScale="80" zoomScaleNormal="80" workbookViewId="0">
      <selection activeCell="B5" sqref="B5:B7"/>
    </sheetView>
  </sheetViews>
  <sheetFormatPr defaultRowHeight="15" x14ac:dyDescent="0.25"/>
  <cols>
    <col min="2" max="2" width="19" customWidth="1"/>
    <col min="3" max="3" width="13.28515625" bestFit="1" customWidth="1"/>
    <col min="4" max="7" width="13" customWidth="1"/>
    <col min="8" max="9" width="13" style="3" customWidth="1"/>
    <col min="10" max="13" width="13" customWidth="1"/>
    <col min="14" max="14" width="13.7109375" bestFit="1" customWidth="1"/>
    <col min="15" max="15" width="11.7109375" bestFit="1" customWidth="1"/>
    <col min="16" max="16" width="15" bestFit="1" customWidth="1"/>
    <col min="17" max="17" width="13.7109375" bestFit="1" customWidth="1"/>
    <col min="18" max="18" width="15" bestFit="1" customWidth="1"/>
    <col min="20" max="20" width="12" bestFit="1" customWidth="1"/>
    <col min="21" max="21" width="12.140625" bestFit="1" customWidth="1"/>
  </cols>
  <sheetData>
    <row r="1" spans="1:21" ht="30.75" customHeight="1" x14ac:dyDescent="0.25">
      <c r="A1" s="3"/>
      <c r="C1" s="3"/>
      <c r="D1" s="3"/>
      <c r="E1" s="3"/>
      <c r="F1" s="3"/>
      <c r="G1" s="3"/>
      <c r="J1" s="3"/>
      <c r="K1" s="3"/>
      <c r="L1" s="3"/>
      <c r="M1" s="3"/>
      <c r="N1" s="3"/>
      <c r="O1" s="3"/>
      <c r="P1" s="3"/>
    </row>
    <row r="2" spans="1:21" ht="60" customHeight="1" x14ac:dyDescent="0.25">
      <c r="A2" s="3"/>
      <c r="B2" s="32" t="s">
        <v>2</v>
      </c>
      <c r="C2" s="33" t="s">
        <v>847</v>
      </c>
      <c r="D2" s="33" t="s">
        <v>8</v>
      </c>
      <c r="E2" s="33" t="s">
        <v>9</v>
      </c>
      <c r="F2" s="33" t="s">
        <v>10</v>
      </c>
      <c r="G2" s="33" t="s">
        <v>11</v>
      </c>
      <c r="H2" s="33" t="s">
        <v>947</v>
      </c>
      <c r="I2" s="33" t="s">
        <v>948</v>
      </c>
      <c r="J2" s="33" t="s">
        <v>848</v>
      </c>
      <c r="K2" s="33" t="s">
        <v>849</v>
      </c>
      <c r="L2" s="33" t="s">
        <v>850</v>
      </c>
      <c r="M2" s="33" t="s">
        <v>851</v>
      </c>
      <c r="N2" s="33" t="s">
        <v>995</v>
      </c>
      <c r="O2" s="33" t="s">
        <v>852</v>
      </c>
      <c r="P2" s="33" t="s">
        <v>853</v>
      </c>
      <c r="Q2" s="33" t="s">
        <v>925</v>
      </c>
      <c r="R2" s="33" t="s">
        <v>928</v>
      </c>
      <c r="S2" s="140" t="s">
        <v>893</v>
      </c>
      <c r="T2" s="140" t="s">
        <v>895</v>
      </c>
      <c r="U2" s="140" t="s">
        <v>894</v>
      </c>
    </row>
    <row r="3" spans="1:21" x14ac:dyDescent="0.25">
      <c r="A3" s="3"/>
      <c r="B3" s="34"/>
      <c r="C3" s="34"/>
      <c r="D3" s="34"/>
      <c r="E3" s="34"/>
      <c r="F3" s="34"/>
      <c r="G3" s="34"/>
      <c r="H3" s="34"/>
      <c r="I3" s="34"/>
      <c r="J3" s="34"/>
      <c r="K3" s="34"/>
      <c r="L3" s="34"/>
      <c r="M3" s="34"/>
      <c r="N3" s="34"/>
      <c r="O3" s="34"/>
      <c r="P3" s="34"/>
      <c r="Q3" s="34"/>
      <c r="R3" s="34"/>
      <c r="S3" s="3"/>
      <c r="T3" s="3"/>
      <c r="U3" s="3"/>
    </row>
    <row r="4" spans="1:21" ht="24" x14ac:dyDescent="0.25">
      <c r="A4" s="3"/>
      <c r="B4" s="64" t="s">
        <v>846</v>
      </c>
      <c r="C4" s="34"/>
      <c r="D4" s="34"/>
      <c r="E4" s="34"/>
      <c r="F4" s="34"/>
      <c r="G4" s="34"/>
      <c r="H4" s="34"/>
      <c r="I4" s="34"/>
      <c r="J4" s="34"/>
      <c r="K4" s="34"/>
      <c r="L4" s="34"/>
      <c r="M4" s="34"/>
      <c r="N4" s="34"/>
      <c r="O4" s="34"/>
      <c r="P4" s="34"/>
      <c r="Q4" s="34"/>
      <c r="R4" s="34"/>
      <c r="S4" s="3"/>
      <c r="T4" s="3"/>
      <c r="U4" s="3"/>
    </row>
    <row r="5" spans="1:21" x14ac:dyDescent="0.25">
      <c r="A5" s="3"/>
      <c r="B5" s="78" t="s">
        <v>425</v>
      </c>
      <c r="C5" s="66">
        <f>SUMIF(Dane!$D$3:$D$139,$B5,Dane!$H$3:$H$139)</f>
        <v>7.3500000000000005</v>
      </c>
      <c r="D5" s="66">
        <f>SUMIF(Dane!$D$3:$D$139,$B5,Dane!K$3:K$139)</f>
        <v>4.4000000000000004</v>
      </c>
      <c r="E5" s="66">
        <f>SUMIF(Dane!$D$3:$D$139,$B5,Dane!L$3:L$139)</f>
        <v>0</v>
      </c>
      <c r="F5" s="66">
        <f>SUMIF(Dane!$D$3:$D$139,$B5,Dane!M$3:M$139)</f>
        <v>0</v>
      </c>
      <c r="G5" s="66">
        <f>SUMIF(Dane!$D$3:$D$139,$B5,Dane!N$3:N$139)</f>
        <v>0</v>
      </c>
      <c r="H5" s="66">
        <f>SUMIF(Dane!$D$3:$D$139,$B5,Dane!O$3:O$139)</f>
        <v>0</v>
      </c>
      <c r="I5" s="66">
        <f>SUMIF(Dane!$D$3:$D$139,$B5,Dane!P$3:P$139)</f>
        <v>0</v>
      </c>
      <c r="J5" s="66">
        <f>SUMIF(Dane!$D$3:$D$139,$B5,Dane!Q$3:Q$139)</f>
        <v>2.95</v>
      </c>
      <c r="K5" s="66">
        <f>SUMIF(Dane!$D$3:$D$139,$B5,Dane!R$3:R$139)</f>
        <v>0</v>
      </c>
      <c r="L5" s="66">
        <f>SUMIF(Dane!$D$3:$D$139,$B5,Dane!S$3:S$139)</f>
        <v>0</v>
      </c>
      <c r="M5" s="67">
        <f>SUMIF(Koszty!$D$3:$D$139,$B5,Koszty!AC$3:AC$139)</f>
        <v>163880</v>
      </c>
      <c r="N5" s="67">
        <f>SUMIF(Koszty!$D$3:$D$139,$B5,Koszty!AD$3:AD$139)</f>
        <v>3838155.0000000005</v>
      </c>
      <c r="O5" s="67">
        <f>SUMIF(Koszty!$D$3:$D$139,$B5,Koszty!AE$3:AE$139)</f>
        <v>13916</v>
      </c>
      <c r="P5" s="77">
        <f>SUM(M5:O5)</f>
        <v>4015951.0000000005</v>
      </c>
      <c r="Q5" s="77">
        <f>P5*0.2</f>
        <v>803190.20000000019</v>
      </c>
      <c r="R5" s="77">
        <f>P5+Q5</f>
        <v>4819141.2000000011</v>
      </c>
      <c r="S5" s="68">
        <f>SUMIF(Koszty!$D$3:$D$139,$B5,Koszty!AI$3:AI$139)</f>
        <v>0</v>
      </c>
      <c r="T5" s="68">
        <f>SUMIF(Koszty!$D$3:$D$139,$B5,Koszty!AJ$3:AJ$139)</f>
        <v>4819141.2</v>
      </c>
      <c r="U5" s="68">
        <f>SUMIF(Koszty!$D$3:$D$139,$B5,Koszty!AK$3:AK$139)</f>
        <v>0</v>
      </c>
    </row>
    <row r="6" spans="1:21" x14ac:dyDescent="0.25">
      <c r="A6" s="3"/>
      <c r="B6" s="78" t="s">
        <v>441</v>
      </c>
      <c r="C6" s="66">
        <f>SUMIF(Dane!$D$3:$D$139,$B6,Dane!$H$3:$H$139)</f>
        <v>8.4</v>
      </c>
      <c r="D6" s="66">
        <f>SUMIF(Dane!$D$3:$D$139,$B6,Dane!K$3:K$139)</f>
        <v>1.5499999999999998</v>
      </c>
      <c r="E6" s="66">
        <f>SUMIF(Dane!$D$3:$D$139,$B6,Dane!L$3:L$139)</f>
        <v>0</v>
      </c>
      <c r="F6" s="66">
        <f>SUMIF(Dane!$D$3:$D$139,$B6,Dane!M$3:M$139)</f>
        <v>0</v>
      </c>
      <c r="G6" s="66">
        <f>SUMIF(Dane!$D$3:$D$139,$B6,Dane!N$3:N$139)</f>
        <v>0.45</v>
      </c>
      <c r="H6" s="66">
        <f>SUMIF(Dane!$D$3:$D$139,$B6,Dane!O$3:O$139)</f>
        <v>0</v>
      </c>
      <c r="I6" s="66">
        <f>SUMIF(Dane!$D$3:$D$139,$B6,Dane!P$3:P$139)</f>
        <v>0</v>
      </c>
      <c r="J6" s="66">
        <f>SUMIF(Dane!$D$3:$D$139,$B6,Dane!Q$3:Q$139)</f>
        <v>5.5</v>
      </c>
      <c r="K6" s="66">
        <f>SUMIF(Dane!$D$3:$D$139,$B6,Dane!R$3:R$139)</f>
        <v>0</v>
      </c>
      <c r="L6" s="66">
        <f>SUMIF(Dane!$D$3:$D$139,$B6,Dane!S$3:S$139)</f>
        <v>0.89999999999999991</v>
      </c>
      <c r="M6" s="67">
        <f>SUMIF(Koszty!$D$3:$D$139,$B6,Koszty!AC$3:AC$139)</f>
        <v>163880</v>
      </c>
      <c r="N6" s="67">
        <f>SUMIF(Koszty!$D$3:$D$139,$B6,Koszty!AD$3:AD$139)</f>
        <v>2493210</v>
      </c>
      <c r="O6" s="67">
        <f>SUMIF(Koszty!$D$3:$D$139,$B6,Koszty!AE$3:AE$139)</f>
        <v>4704</v>
      </c>
      <c r="P6" s="77">
        <f>SUM(M6:O6)</f>
        <v>2661794</v>
      </c>
      <c r="Q6" s="77">
        <f t="shared" ref="Q6:Q7" si="0">P6*0.2</f>
        <v>532358.80000000005</v>
      </c>
      <c r="R6" s="77">
        <f t="shared" ref="R6:R7" si="1">P6+Q6</f>
        <v>3194152.8</v>
      </c>
      <c r="S6" s="68">
        <f>SUMIF(Koszty!$D$3:$D$139,$B6,Koszty!AI$3:AI$139)</f>
        <v>0</v>
      </c>
      <c r="T6" s="68">
        <f>SUMIF(Koszty!$D$3:$D$139,$B6,Koszty!AJ$3:AJ$139)</f>
        <v>3194152.8</v>
      </c>
      <c r="U6" s="68">
        <f>SUMIF(Koszty!$D$3:$D$139,$B6,Koszty!AK$3:AK$139)</f>
        <v>0</v>
      </c>
    </row>
    <row r="7" spans="1:21" x14ac:dyDescent="0.25">
      <c r="A7" s="3"/>
      <c r="B7" s="78" t="s">
        <v>470</v>
      </c>
      <c r="C7" s="66">
        <f>SUMIF(Dane!$D$3:$D$139,$B7,Dane!$H$3:$H$139)</f>
        <v>11</v>
      </c>
      <c r="D7" s="66">
        <f>SUMIF(Dane!$D$3:$D$139,$B7,Dane!K$3:K$139)</f>
        <v>10.3</v>
      </c>
      <c r="E7" s="66">
        <f>SUMIF(Dane!$D$3:$D$139,$B7,Dane!L$3:L$139)</f>
        <v>0</v>
      </c>
      <c r="F7" s="66">
        <f>SUMIF(Dane!$D$3:$D$139,$B7,Dane!M$3:M$139)</f>
        <v>0.3</v>
      </c>
      <c r="G7" s="66">
        <f>SUMIF(Dane!$D$3:$D$139,$B7,Dane!N$3:N$139)</f>
        <v>0.4</v>
      </c>
      <c r="H7" s="66">
        <f>SUMIF(Dane!$D$3:$D$139,$B7,Dane!O$3:O$139)</f>
        <v>0</v>
      </c>
      <c r="I7" s="66">
        <f>SUMIF(Dane!$D$3:$D$139,$B7,Dane!P$3:P$139)</f>
        <v>0</v>
      </c>
      <c r="J7" s="66">
        <f>SUMIF(Dane!$D$3:$D$139,$B7,Dane!Q$3:Q$139)</f>
        <v>0</v>
      </c>
      <c r="K7" s="66">
        <f>SUMIF(Dane!$D$3:$D$139,$B7,Dane!R$3:R$139)</f>
        <v>0</v>
      </c>
      <c r="L7" s="66">
        <f>SUMIF(Dane!$D$3:$D$139,$B7,Dane!S$3:S$139)</f>
        <v>0</v>
      </c>
      <c r="M7" s="67">
        <f>SUMIF(Koszty!$D$3:$D$139,$B7,Koszty!AC$3:AC$139)</f>
        <v>81940</v>
      </c>
      <c r="N7" s="67">
        <f>SUMIF(Koszty!$D$3:$D$139,$B7,Koszty!AD$3:AD$139)</f>
        <v>8480884.9000000004</v>
      </c>
      <c r="O7" s="67">
        <f>SUMIF(Koszty!$D$3:$D$139,$B7,Koszty!AE$3:AE$139)</f>
        <v>6160</v>
      </c>
      <c r="P7" s="77">
        <f>SUM(M7:O7)</f>
        <v>8568984.9000000004</v>
      </c>
      <c r="Q7" s="77">
        <f t="shared" si="0"/>
        <v>1713796.9800000002</v>
      </c>
      <c r="R7" s="77">
        <f t="shared" si="1"/>
        <v>10282781.880000001</v>
      </c>
      <c r="S7" s="68">
        <f>SUMIF(Koszty!$D$3:$D$139,$B7,Koszty!AI$3:AI$139)</f>
        <v>0</v>
      </c>
      <c r="T7" s="68">
        <f>SUMIF(Koszty!$D$3:$D$139,$B7,Koszty!AJ$3:AJ$139)</f>
        <v>6858941.8799999999</v>
      </c>
      <c r="U7" s="68">
        <f>SUMIF(Koszty!$D$3:$D$139,$B7,Koszty!AK$3:AK$139)</f>
        <v>3423840</v>
      </c>
    </row>
    <row r="8" spans="1:21" hidden="1" x14ac:dyDescent="0.25">
      <c r="A8" s="3"/>
      <c r="B8" s="79"/>
      <c r="C8" s="35"/>
      <c r="D8" s="35"/>
      <c r="E8" s="35"/>
      <c r="F8" s="35"/>
      <c r="G8" s="35"/>
      <c r="H8" s="35"/>
      <c r="I8" s="35"/>
      <c r="J8" s="35"/>
      <c r="K8" s="35"/>
      <c r="L8" s="35"/>
      <c r="M8" s="72"/>
      <c r="N8" s="72"/>
      <c r="O8" s="72"/>
      <c r="P8" s="72"/>
      <c r="Q8" s="72"/>
      <c r="R8" s="72"/>
    </row>
    <row r="9" spans="1:21" hidden="1" x14ac:dyDescent="0.25">
      <c r="A9" s="3"/>
      <c r="B9" s="34"/>
      <c r="C9" s="35"/>
      <c r="D9" s="35"/>
      <c r="E9" s="35"/>
      <c r="F9" s="35"/>
      <c r="G9" s="35"/>
      <c r="H9" s="35"/>
      <c r="I9" s="35"/>
      <c r="J9" s="35"/>
      <c r="K9" s="35"/>
      <c r="L9" s="35"/>
      <c r="M9" s="72"/>
      <c r="N9" s="72"/>
      <c r="O9" s="72"/>
      <c r="P9" s="72"/>
      <c r="Q9" s="72"/>
      <c r="R9" s="72"/>
    </row>
    <row r="10" spans="1:21" x14ac:dyDescent="0.25">
      <c r="A10" s="3"/>
      <c r="B10" s="73" t="s">
        <v>855</v>
      </c>
      <c r="C10" s="74">
        <f t="shared" ref="C10:U10" si="2">SUM(C5:C7)</f>
        <v>26.75</v>
      </c>
      <c r="D10" s="74">
        <f t="shared" si="2"/>
        <v>16.25</v>
      </c>
      <c r="E10" s="74">
        <f t="shared" si="2"/>
        <v>0</v>
      </c>
      <c r="F10" s="74">
        <f t="shared" si="2"/>
        <v>0.3</v>
      </c>
      <c r="G10" s="74">
        <f t="shared" si="2"/>
        <v>0.85000000000000009</v>
      </c>
      <c r="H10" s="74">
        <f t="shared" ref="H10:I10" si="3">SUM(H5:H7)</f>
        <v>0</v>
      </c>
      <c r="I10" s="74">
        <f t="shared" si="3"/>
        <v>0</v>
      </c>
      <c r="J10" s="74">
        <f t="shared" si="2"/>
        <v>8.4499999999999993</v>
      </c>
      <c r="K10" s="74">
        <f t="shared" si="2"/>
        <v>0</v>
      </c>
      <c r="L10" s="74">
        <f t="shared" si="2"/>
        <v>0.89999999999999991</v>
      </c>
      <c r="M10" s="75">
        <f t="shared" si="2"/>
        <v>409700</v>
      </c>
      <c r="N10" s="75">
        <f t="shared" si="2"/>
        <v>14812249.9</v>
      </c>
      <c r="O10" s="75">
        <f t="shared" si="2"/>
        <v>24780</v>
      </c>
      <c r="P10" s="75">
        <f t="shared" si="2"/>
        <v>15246729.9</v>
      </c>
      <c r="Q10" s="75">
        <f t="shared" si="2"/>
        <v>3049345.9800000004</v>
      </c>
      <c r="R10" s="75">
        <f t="shared" si="2"/>
        <v>18296075.880000003</v>
      </c>
      <c r="S10" s="75">
        <f t="shared" si="2"/>
        <v>0</v>
      </c>
      <c r="T10" s="75">
        <f t="shared" si="2"/>
        <v>14872235.879999999</v>
      </c>
      <c r="U10" s="75">
        <f t="shared" si="2"/>
        <v>3423840</v>
      </c>
    </row>
    <row r="11" spans="1:21" x14ac:dyDescent="0.25">
      <c r="A11" s="3"/>
      <c r="B11" s="34"/>
      <c r="C11" s="34"/>
      <c r="D11" s="34"/>
      <c r="E11" s="34"/>
      <c r="F11" s="34"/>
      <c r="G11" s="34"/>
      <c r="H11" s="34"/>
      <c r="I11" s="34"/>
      <c r="J11" s="34"/>
      <c r="K11" s="34"/>
      <c r="L11" s="34"/>
      <c r="M11" s="34"/>
      <c r="N11" s="34"/>
      <c r="O11" s="34"/>
      <c r="P11" s="34"/>
      <c r="Q11" s="34"/>
      <c r="R11" s="34"/>
      <c r="S11" s="34"/>
    </row>
    <row r="12" spans="1:21" x14ac:dyDescent="0.25">
      <c r="A12" s="3"/>
      <c r="B12" s="34"/>
      <c r="C12" s="34"/>
      <c r="D12" s="34"/>
      <c r="E12" s="34"/>
      <c r="F12" s="34"/>
      <c r="G12" s="34"/>
      <c r="H12" s="34"/>
      <c r="I12" s="34"/>
      <c r="J12" s="34"/>
      <c r="K12" s="34"/>
      <c r="L12" s="34"/>
      <c r="M12" s="34"/>
      <c r="N12" s="34"/>
      <c r="O12" s="34"/>
      <c r="P12" s="34"/>
      <c r="Q12" s="34"/>
      <c r="R12" s="34"/>
      <c r="S12" s="34"/>
    </row>
    <row r="13" spans="1:21" x14ac:dyDescent="0.25">
      <c r="A13" s="3"/>
      <c r="B13" s="34"/>
      <c r="C13" s="34"/>
      <c r="D13" s="34"/>
      <c r="E13" s="34"/>
      <c r="F13" s="34"/>
      <c r="G13" s="34"/>
      <c r="H13" s="34"/>
      <c r="I13" s="34"/>
      <c r="J13" s="34"/>
      <c r="K13" s="34"/>
      <c r="L13" s="34"/>
      <c r="M13" s="34"/>
      <c r="N13" s="34"/>
      <c r="O13" s="34"/>
      <c r="P13" s="34"/>
      <c r="Q13" s="34"/>
      <c r="R13" s="34"/>
      <c r="S13" s="34"/>
    </row>
    <row r="14" spans="1:21" x14ac:dyDescent="0.25">
      <c r="A14" s="3"/>
      <c r="B14" s="34"/>
      <c r="C14" s="34"/>
      <c r="D14" s="34"/>
      <c r="E14" s="34"/>
      <c r="F14" s="34"/>
      <c r="G14" s="34"/>
      <c r="H14" s="34"/>
      <c r="I14" s="34"/>
      <c r="J14" s="34"/>
      <c r="K14" s="34"/>
      <c r="L14" s="34"/>
      <c r="M14" s="34"/>
      <c r="N14" s="34"/>
      <c r="O14" s="34"/>
      <c r="P14" s="34"/>
      <c r="Q14" s="34"/>
      <c r="R14" s="34"/>
      <c r="S14" s="34"/>
    </row>
    <row r="15" spans="1:21" x14ac:dyDescent="0.25">
      <c r="A15" s="3"/>
      <c r="B15" s="34"/>
      <c r="C15" s="34"/>
      <c r="D15" s="34"/>
      <c r="E15" s="34"/>
      <c r="F15" s="34"/>
      <c r="G15" s="34"/>
      <c r="H15" s="34"/>
      <c r="I15" s="34"/>
      <c r="J15" s="34"/>
      <c r="K15" s="34"/>
      <c r="L15" s="34"/>
      <c r="M15" s="34"/>
      <c r="N15" s="34"/>
      <c r="O15" s="34"/>
      <c r="P15" s="34"/>
      <c r="Q15" s="34"/>
      <c r="R15" s="34"/>
      <c r="S15" s="34"/>
    </row>
    <row r="16" spans="1:21" hidden="1" x14ac:dyDescent="0.25">
      <c r="A16" s="3"/>
      <c r="B16" s="34"/>
      <c r="C16" s="34"/>
      <c r="D16" s="34"/>
      <c r="E16" s="34"/>
      <c r="F16" s="34"/>
      <c r="G16" s="34"/>
      <c r="H16" s="34"/>
      <c r="I16" s="34"/>
      <c r="J16" s="34"/>
      <c r="K16" s="34"/>
      <c r="L16" s="34"/>
      <c r="M16" s="34"/>
      <c r="N16" s="34"/>
      <c r="O16" s="34"/>
      <c r="P16" s="34"/>
      <c r="Q16" s="34"/>
      <c r="R16" s="34"/>
      <c r="S16" s="34"/>
    </row>
    <row r="17" spans="2:19" hidden="1" x14ac:dyDescent="0.25">
      <c r="B17" s="34"/>
      <c r="C17" s="34"/>
      <c r="D17" s="34"/>
      <c r="E17" s="34"/>
      <c r="F17" s="34"/>
      <c r="G17" s="34"/>
      <c r="H17" s="34"/>
      <c r="I17" s="34"/>
      <c r="J17" s="34"/>
      <c r="K17" s="34"/>
      <c r="L17" s="34"/>
      <c r="M17" s="34"/>
      <c r="N17" s="34"/>
      <c r="O17" s="34"/>
      <c r="P17" s="34"/>
      <c r="Q17" s="34"/>
      <c r="R17" s="34"/>
      <c r="S17" s="34"/>
    </row>
    <row r="18" spans="2:19" hidden="1" x14ac:dyDescent="0.25">
      <c r="B18" s="34"/>
      <c r="C18" s="34"/>
      <c r="D18" s="34"/>
      <c r="E18" s="34"/>
      <c r="F18" s="34"/>
      <c r="G18" s="34"/>
      <c r="H18" s="34"/>
      <c r="I18" s="34"/>
      <c r="J18" s="34"/>
      <c r="K18" s="34"/>
      <c r="L18" s="34"/>
      <c r="M18" s="34"/>
      <c r="N18" s="34"/>
      <c r="O18" s="34"/>
      <c r="P18" s="34"/>
      <c r="Q18" s="34"/>
      <c r="R18" s="34"/>
      <c r="S18" s="34"/>
    </row>
    <row r="19" spans="2:19" hidden="1" x14ac:dyDescent="0.25">
      <c r="B19" s="34"/>
      <c r="C19" s="34"/>
      <c r="D19" s="34"/>
      <c r="E19" s="34"/>
      <c r="F19" s="34"/>
      <c r="G19" s="34"/>
      <c r="H19" s="34"/>
      <c r="I19" s="34"/>
      <c r="J19" s="34"/>
      <c r="K19" s="34"/>
      <c r="L19" s="34"/>
      <c r="M19" s="34"/>
      <c r="N19" s="34"/>
      <c r="O19" s="34"/>
      <c r="P19" s="34"/>
      <c r="Q19" s="34"/>
      <c r="R19" s="34"/>
      <c r="S19" s="34"/>
    </row>
    <row r="20" spans="2:19" x14ac:dyDescent="0.25">
      <c r="B20" s="34"/>
      <c r="C20" s="34"/>
      <c r="D20" s="34"/>
      <c r="E20" s="34"/>
      <c r="F20" s="34"/>
      <c r="G20" s="34"/>
      <c r="H20" s="34"/>
      <c r="I20" s="34"/>
      <c r="J20" s="34"/>
      <c r="K20" s="34"/>
      <c r="L20" s="34"/>
      <c r="M20" s="34"/>
      <c r="N20" s="34"/>
      <c r="O20" s="34"/>
      <c r="P20" s="34"/>
      <c r="Q20" s="34"/>
      <c r="R20" s="34"/>
      <c r="S20" s="34"/>
    </row>
    <row r="21" spans="2:19" x14ac:dyDescent="0.25">
      <c r="B21" s="34"/>
      <c r="C21" s="34"/>
      <c r="D21" s="34"/>
      <c r="E21" s="34"/>
      <c r="F21" s="34"/>
      <c r="G21" s="34"/>
      <c r="H21" s="34"/>
      <c r="I21" s="34"/>
      <c r="J21" s="34"/>
      <c r="K21" s="34"/>
      <c r="L21" s="34"/>
      <c r="M21" s="34"/>
      <c r="N21" s="34"/>
      <c r="O21" s="34"/>
      <c r="P21" s="34"/>
      <c r="Q21" s="34"/>
      <c r="R21" s="34"/>
      <c r="S21" s="34"/>
    </row>
    <row r="22" spans="2:19" x14ac:dyDescent="0.25">
      <c r="B22" s="34"/>
      <c r="C22" s="34"/>
      <c r="D22" s="34"/>
      <c r="E22" s="34"/>
      <c r="F22" s="34"/>
      <c r="G22" s="34"/>
      <c r="H22" s="34"/>
      <c r="I22" s="34"/>
      <c r="J22" s="34"/>
      <c r="K22" s="34"/>
      <c r="L22" s="34"/>
      <c r="M22" s="34"/>
      <c r="N22" s="34"/>
      <c r="O22" s="34"/>
      <c r="P22" s="34"/>
      <c r="Q22" s="34"/>
      <c r="R22" s="34"/>
      <c r="S22" s="34"/>
    </row>
    <row r="23" spans="2:19" x14ac:dyDescent="0.25">
      <c r="B23" s="34"/>
      <c r="C23" s="34"/>
      <c r="D23" s="34"/>
      <c r="E23" s="34"/>
      <c r="F23" s="34"/>
      <c r="G23" s="34"/>
      <c r="H23" s="34"/>
      <c r="I23" s="34"/>
      <c r="J23" s="34"/>
      <c r="K23" s="34"/>
      <c r="L23" s="34"/>
      <c r="M23" s="34"/>
      <c r="N23" s="34"/>
      <c r="O23" s="34"/>
      <c r="P23" s="34"/>
      <c r="Q23" s="34"/>
      <c r="R23" s="34"/>
      <c r="S23" s="34"/>
    </row>
    <row r="24" spans="2:19" x14ac:dyDescent="0.25">
      <c r="B24" s="34"/>
      <c r="C24" s="34"/>
      <c r="D24" s="34"/>
      <c r="E24" s="34"/>
      <c r="F24" s="34"/>
      <c r="G24" s="34"/>
      <c r="H24" s="34"/>
      <c r="I24" s="34"/>
      <c r="J24" s="34"/>
      <c r="K24" s="34"/>
      <c r="L24" s="34"/>
      <c r="M24" s="34"/>
      <c r="N24" s="34"/>
      <c r="O24" s="34"/>
      <c r="P24" s="34"/>
      <c r="Q24" s="34"/>
      <c r="R24" s="34"/>
      <c r="S24" s="34"/>
    </row>
    <row r="25" spans="2:19" x14ac:dyDescent="0.25">
      <c r="B25" s="34"/>
      <c r="C25" s="34"/>
      <c r="D25" s="34"/>
      <c r="E25" s="34"/>
      <c r="F25" s="34"/>
      <c r="G25" s="34"/>
      <c r="H25" s="34"/>
      <c r="I25" s="34"/>
      <c r="J25" s="34"/>
      <c r="K25" s="34"/>
      <c r="L25" s="34"/>
      <c r="M25" s="34"/>
      <c r="N25" s="34"/>
      <c r="O25" s="34"/>
      <c r="P25" s="34"/>
      <c r="Q25" s="34"/>
      <c r="R25" s="34"/>
      <c r="S25" s="3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607B-1807-49A6-B92C-BE069DA4C8C0}">
  <dimension ref="A1:U24"/>
  <sheetViews>
    <sheetView showGridLines="0" topLeftCell="F1" zoomScale="80" zoomScaleNormal="80" workbookViewId="0">
      <selection activeCell="B5" sqref="B5:B6"/>
    </sheetView>
  </sheetViews>
  <sheetFormatPr defaultRowHeight="15" x14ac:dyDescent="0.25"/>
  <cols>
    <col min="2" max="2" width="18.5703125" customWidth="1"/>
    <col min="3" max="7" width="13.28515625" customWidth="1"/>
    <col min="8" max="9" width="13.28515625" style="3" customWidth="1"/>
    <col min="10" max="16" width="13.28515625" customWidth="1"/>
    <col min="17" max="17" width="15.28515625" customWidth="1"/>
    <col min="18" max="18" width="13.7109375" customWidth="1"/>
    <col min="20" max="20" width="10.85546875" bestFit="1" customWidth="1"/>
  </cols>
  <sheetData>
    <row r="1" spans="1:21" ht="35.25" customHeight="1" x14ac:dyDescent="0.25">
      <c r="A1" s="3"/>
      <c r="C1" s="3"/>
      <c r="D1" s="3"/>
      <c r="E1" s="3"/>
      <c r="F1" s="3"/>
      <c r="G1" s="3"/>
      <c r="J1" s="3"/>
      <c r="K1" s="3"/>
      <c r="L1" s="3"/>
      <c r="M1" s="3"/>
      <c r="N1" s="3"/>
      <c r="O1" s="3"/>
      <c r="P1" s="3"/>
    </row>
    <row r="2" spans="1:21" ht="46.5" customHeight="1" x14ac:dyDescent="0.25">
      <c r="A2" s="3"/>
      <c r="B2" s="32" t="s">
        <v>2</v>
      </c>
      <c r="C2" s="33" t="s">
        <v>847</v>
      </c>
      <c r="D2" s="33" t="s">
        <v>8</v>
      </c>
      <c r="E2" s="33" t="s">
        <v>9</v>
      </c>
      <c r="F2" s="33" t="s">
        <v>10</v>
      </c>
      <c r="G2" s="33" t="s">
        <v>11</v>
      </c>
      <c r="H2" s="33" t="s">
        <v>947</v>
      </c>
      <c r="I2" s="33" t="s">
        <v>948</v>
      </c>
      <c r="J2" s="33" t="s">
        <v>848</v>
      </c>
      <c r="K2" s="33" t="s">
        <v>849</v>
      </c>
      <c r="L2" s="33" t="s">
        <v>850</v>
      </c>
      <c r="M2" s="33" t="s">
        <v>851</v>
      </c>
      <c r="N2" s="33" t="s">
        <v>995</v>
      </c>
      <c r="O2" s="33" t="s">
        <v>852</v>
      </c>
      <c r="P2" s="33" t="s">
        <v>853</v>
      </c>
      <c r="Q2" s="33" t="s">
        <v>925</v>
      </c>
      <c r="R2" s="33" t="s">
        <v>928</v>
      </c>
      <c r="S2" s="140" t="s">
        <v>893</v>
      </c>
      <c r="T2" s="140" t="s">
        <v>895</v>
      </c>
      <c r="U2" s="140" t="s">
        <v>894</v>
      </c>
    </row>
    <row r="3" spans="1:21" x14ac:dyDescent="0.25">
      <c r="A3" s="3"/>
      <c r="B3" s="34"/>
      <c r="C3" s="34"/>
      <c r="D3" s="34"/>
      <c r="E3" s="34"/>
      <c r="F3" s="34"/>
      <c r="G3" s="34"/>
      <c r="H3" s="34"/>
      <c r="I3" s="34"/>
      <c r="J3" s="34"/>
      <c r="K3" s="34"/>
      <c r="L3" s="34"/>
      <c r="M3" s="34"/>
      <c r="N3" s="34"/>
      <c r="O3" s="34"/>
      <c r="P3" s="34"/>
      <c r="Q3" s="34"/>
      <c r="R3" s="34"/>
      <c r="S3" s="3"/>
      <c r="T3" s="3"/>
      <c r="U3" s="3"/>
    </row>
    <row r="4" spans="1:21" ht="24" x14ac:dyDescent="0.25">
      <c r="A4" s="3"/>
      <c r="B4" s="64" t="s">
        <v>846</v>
      </c>
      <c r="C4" s="34"/>
      <c r="D4" s="34"/>
      <c r="E4" s="34"/>
      <c r="F4" s="34"/>
      <c r="G4" s="34"/>
      <c r="H4" s="34"/>
      <c r="I4" s="34"/>
      <c r="J4" s="34"/>
      <c r="K4" s="34"/>
      <c r="L4" s="34"/>
      <c r="M4" s="34"/>
      <c r="N4" s="34"/>
      <c r="O4" s="34"/>
      <c r="P4" s="34"/>
      <c r="Q4" s="34"/>
      <c r="R4" s="34"/>
      <c r="S4" s="3"/>
      <c r="T4" s="3"/>
      <c r="U4" s="3"/>
    </row>
    <row r="5" spans="1:21" x14ac:dyDescent="0.25">
      <c r="A5" s="3"/>
      <c r="B5" s="65" t="s">
        <v>488</v>
      </c>
      <c r="C5" s="66">
        <f>SUMIF(Dane!$D$3:$D$139,$B5,Dane!$H$3:$H$139)</f>
        <v>2.7</v>
      </c>
      <c r="D5" s="66">
        <f>SUMIF(Dane!$D$3:$D$139,$B5,Dane!K$3:K$139)</f>
        <v>0</v>
      </c>
      <c r="E5" s="66">
        <f>SUMIF(Dane!$D$3:$D$139,$B5,Dane!L$3:L$139)</f>
        <v>0</v>
      </c>
      <c r="F5" s="66">
        <f>SUMIF(Dane!$D$3:$D$139,$B5,Dane!M$3:M$139)</f>
        <v>0</v>
      </c>
      <c r="G5" s="66">
        <f>SUMIF(Dane!$D$3:$D$139,$B5,Dane!N$3:N$139)</f>
        <v>0</v>
      </c>
      <c r="H5" s="66">
        <f>SUMIF(Dane!$D$3:$D$139,$B5,Dane!O$3:O$139)</f>
        <v>0</v>
      </c>
      <c r="I5" s="66">
        <f>SUMIF(Dane!$D$3:$D$139,$B5,Dane!P$3:P$139)</f>
        <v>0</v>
      </c>
      <c r="J5" s="66">
        <f>SUMIF(Dane!$D$3:$D$139,$B5,Dane!Q$3:Q$139)</f>
        <v>2.7</v>
      </c>
      <c r="K5" s="66">
        <f>SUMIF(Dane!$D$3:$D$139,$B5,Dane!R$3:R$139)</f>
        <v>0</v>
      </c>
      <c r="L5" s="66">
        <f>SUMIF(Dane!$D$3:$D$139,$B5,Dane!S$3:S$139)</f>
        <v>0</v>
      </c>
      <c r="M5" s="67">
        <f>SUMIF(Koszty!$D$3:$D$139,$B5,Koszty!AC$3:AC$139)</f>
        <v>0</v>
      </c>
      <c r="N5" s="67">
        <f>SUMIF(Koszty!$D$3:$D$139,$B5,Koszty!AD$3:AD$139)</f>
        <v>0</v>
      </c>
      <c r="O5" s="67">
        <f>SUMIF(Koszty!$D$3:$D$139,$B5,Koszty!AE$3:AE$139)</f>
        <v>1512</v>
      </c>
      <c r="P5" s="68">
        <f>SUM(M5:O5)</f>
        <v>1512</v>
      </c>
      <c r="Q5" s="68">
        <f>P5*0.2</f>
        <v>302.40000000000003</v>
      </c>
      <c r="R5" s="68">
        <f>Q5+P5</f>
        <v>1814.4</v>
      </c>
      <c r="S5" s="68">
        <f>SUMIF(Koszty!$D$3:$D$139,$B5,Koszty!AI$3:AI$139)</f>
        <v>0</v>
      </c>
      <c r="T5" s="68">
        <f>SUMIF(Koszty!$D$3:$D$139,$B5,Koszty!AJ$3:AJ$139)</f>
        <v>1814.4</v>
      </c>
      <c r="U5" s="68">
        <f>SUMIF(Koszty!$D$3:$D$139,$B5,Koszty!AK$3:AK$139)</f>
        <v>0</v>
      </c>
    </row>
    <row r="6" spans="1:21" x14ac:dyDescent="0.25">
      <c r="A6" s="3"/>
      <c r="B6" s="65" t="s">
        <v>495</v>
      </c>
      <c r="C6" s="66">
        <f>SUMIF(Dane!$D$3:$D$139,$B6,Dane!$H$3:$H$139)</f>
        <v>6.1</v>
      </c>
      <c r="D6" s="66">
        <f>SUMIF(Dane!$D$3:$D$139,$B6,Dane!K$3:K$139)</f>
        <v>1.3</v>
      </c>
      <c r="E6" s="66">
        <f>SUMIF(Dane!$D$3:$D$139,$B6,Dane!L$3:L$139)</f>
        <v>0.25</v>
      </c>
      <c r="F6" s="66">
        <f>SUMIF(Dane!$D$3:$D$139,$B6,Dane!M$3:M$139)</f>
        <v>0</v>
      </c>
      <c r="G6" s="66">
        <f>SUMIF(Dane!$D$3:$D$139,$B6,Dane!N$3:N$139)</f>
        <v>0</v>
      </c>
      <c r="H6" s="66">
        <f>SUMIF(Dane!$D$3:$D$139,$B6,Dane!O$3:O$139)</f>
        <v>0</v>
      </c>
      <c r="I6" s="66">
        <f>SUMIF(Dane!$D$3:$D$139,$B6,Dane!P$3:P$139)</f>
        <v>0</v>
      </c>
      <c r="J6" s="66">
        <f>SUMIF(Dane!$D$3:$D$139,$B6,Dane!Q$3:Q$139)</f>
        <v>3.8499999999999996</v>
      </c>
      <c r="K6" s="66">
        <f>SUMIF(Dane!$D$3:$D$139,$B6,Dane!R$3:R$139)</f>
        <v>0</v>
      </c>
      <c r="L6" s="66">
        <f>SUMIF(Dane!$D$3:$D$139,$B6,Dane!S$3:S$139)</f>
        <v>0.7</v>
      </c>
      <c r="M6" s="67">
        <f>SUMIF(Koszty!$D$3:$D$139,$B6,Koszty!AC$3:AC$139)</f>
        <v>54400</v>
      </c>
      <c r="N6" s="67">
        <f>SUMIF(Koszty!$D$3:$D$139,$B6,Koszty!AD$3:AD$139)</f>
        <v>778185</v>
      </c>
      <c r="O6" s="67">
        <f>SUMIF(Koszty!$D$3:$D$139,$B6,Koszty!AE$3:AE$139)</f>
        <v>3416</v>
      </c>
      <c r="P6" s="68">
        <f>SUM(M6:O6)</f>
        <v>836001</v>
      </c>
      <c r="Q6" s="68">
        <f t="shared" ref="Q6" si="0">P6*0.2</f>
        <v>167200.20000000001</v>
      </c>
      <c r="R6" s="68">
        <f t="shared" ref="R6" si="1">Q6+P6</f>
        <v>1003201.2</v>
      </c>
      <c r="S6" s="68">
        <f>SUMIF(Koszty!$D$3:$D$139,$B6,Koszty!AI$3:AI$139)</f>
        <v>0</v>
      </c>
      <c r="T6" s="68">
        <f>SUMIF(Koszty!$D$3:$D$139,$B6,Koszty!AJ$3:AJ$139)</f>
        <v>1003201.2</v>
      </c>
      <c r="U6" s="68">
        <f>SUMIF(Koszty!$D$3:$D$139,$B6,Koszty!AK$3:AK$139)</f>
        <v>0</v>
      </c>
    </row>
    <row r="7" spans="1:21" hidden="1" x14ac:dyDescent="0.25">
      <c r="A7" s="3"/>
      <c r="B7" s="34"/>
      <c r="C7" s="35"/>
      <c r="D7" s="35"/>
      <c r="E7" s="35"/>
      <c r="F7" s="35"/>
      <c r="G7" s="35"/>
      <c r="H7" s="35"/>
      <c r="I7" s="35"/>
      <c r="J7" s="35"/>
      <c r="K7" s="35"/>
      <c r="L7" s="35"/>
      <c r="M7" s="72"/>
      <c r="N7" s="72"/>
      <c r="O7" s="72"/>
      <c r="P7" s="72"/>
      <c r="Q7" s="72"/>
      <c r="R7" s="72"/>
      <c r="S7" s="68">
        <f>SUMIF(Koszty!$D$3:$D$139,$B7,Koszty!AI$3:AI$139)</f>
        <v>0</v>
      </c>
      <c r="T7" s="68">
        <f>SUMIF(Koszty!$D$3:$D$139,$B7,Koszty!AJ$3:AJ$139)</f>
        <v>0</v>
      </c>
      <c r="U7" s="68">
        <f>SUMIF(Koszty!$D$3:$D$139,$B7,Koszty!AK$3:AK$139)</f>
        <v>0</v>
      </c>
    </row>
    <row r="8" spans="1:21" hidden="1" x14ac:dyDescent="0.25">
      <c r="A8" s="3"/>
      <c r="B8" s="34"/>
      <c r="C8" s="35"/>
      <c r="D8" s="35"/>
      <c r="E8" s="35"/>
      <c r="F8" s="35"/>
      <c r="G8" s="35"/>
      <c r="H8" s="35"/>
      <c r="I8" s="35"/>
      <c r="J8" s="35"/>
      <c r="K8" s="35"/>
      <c r="L8" s="35"/>
      <c r="M8" s="72"/>
      <c r="N8" s="72"/>
      <c r="O8" s="72"/>
      <c r="P8" s="72"/>
      <c r="Q8" s="72"/>
      <c r="R8" s="72"/>
      <c r="S8" s="68">
        <f>SUMIF(Koszty!$D$3:$D$139,$B8,Koszty!AI$3:AI$139)</f>
        <v>0</v>
      </c>
      <c r="T8" s="68">
        <f>SUMIF(Koszty!$D$3:$D$139,$B8,Koszty!AJ$3:AJ$139)</f>
        <v>0</v>
      </c>
      <c r="U8" s="68">
        <f>SUMIF(Koszty!$D$3:$D$139,$B8,Koszty!AK$3:AK$139)</f>
        <v>0</v>
      </c>
    </row>
    <row r="9" spans="1:21" hidden="1" x14ac:dyDescent="0.25">
      <c r="A9" s="3"/>
      <c r="B9" s="34"/>
      <c r="C9" s="35"/>
      <c r="D9" s="35"/>
      <c r="E9" s="35"/>
      <c r="F9" s="35"/>
      <c r="G9" s="35"/>
      <c r="H9" s="35"/>
      <c r="I9" s="35"/>
      <c r="J9" s="35"/>
      <c r="K9" s="35"/>
      <c r="L9" s="35"/>
      <c r="M9" s="72"/>
      <c r="N9" s="72"/>
      <c r="O9" s="72"/>
      <c r="P9" s="72"/>
      <c r="Q9" s="72"/>
      <c r="R9" s="72"/>
      <c r="S9" s="68">
        <f>SUMIF(Koszty!$D$3:$D$139,$B9,Koszty!AI$3:AI$139)</f>
        <v>0</v>
      </c>
      <c r="T9" s="68">
        <f>SUMIF(Koszty!$D$3:$D$139,$B9,Koszty!AJ$3:AJ$139)</f>
        <v>0</v>
      </c>
      <c r="U9" s="68">
        <f>SUMIF(Koszty!$D$3:$D$139,$B9,Koszty!AK$3:AK$139)</f>
        <v>0</v>
      </c>
    </row>
    <row r="10" spans="1:21" x14ac:dyDescent="0.25">
      <c r="A10" s="3"/>
      <c r="B10" s="73" t="s">
        <v>855</v>
      </c>
      <c r="C10" s="74">
        <f t="shared" ref="C10:U10" si="2">SUM(C5:C6)</f>
        <v>8.8000000000000007</v>
      </c>
      <c r="D10" s="74">
        <f t="shared" si="2"/>
        <v>1.3</v>
      </c>
      <c r="E10" s="74">
        <f t="shared" si="2"/>
        <v>0.25</v>
      </c>
      <c r="F10" s="74">
        <f t="shared" si="2"/>
        <v>0</v>
      </c>
      <c r="G10" s="74">
        <f t="shared" si="2"/>
        <v>0</v>
      </c>
      <c r="H10" s="74">
        <f t="shared" ref="H10:I10" si="3">SUM(H5:H6)</f>
        <v>0</v>
      </c>
      <c r="I10" s="74">
        <f t="shared" si="3"/>
        <v>0</v>
      </c>
      <c r="J10" s="74">
        <f t="shared" si="2"/>
        <v>6.55</v>
      </c>
      <c r="K10" s="74">
        <f t="shared" si="2"/>
        <v>0</v>
      </c>
      <c r="L10" s="74">
        <f t="shared" si="2"/>
        <v>0.7</v>
      </c>
      <c r="M10" s="75">
        <f t="shared" si="2"/>
        <v>54400</v>
      </c>
      <c r="N10" s="75">
        <f t="shared" si="2"/>
        <v>778185</v>
      </c>
      <c r="O10" s="75">
        <f t="shared" si="2"/>
        <v>4928</v>
      </c>
      <c r="P10" s="75">
        <f t="shared" si="2"/>
        <v>837513</v>
      </c>
      <c r="Q10" s="75">
        <f t="shared" si="2"/>
        <v>167502.6</v>
      </c>
      <c r="R10" s="75">
        <f t="shared" si="2"/>
        <v>1005015.6</v>
      </c>
      <c r="S10" s="75">
        <f t="shared" si="2"/>
        <v>0</v>
      </c>
      <c r="T10" s="75">
        <f t="shared" si="2"/>
        <v>1005015.6</v>
      </c>
      <c r="U10" s="75">
        <f t="shared" si="2"/>
        <v>0</v>
      </c>
    </row>
    <row r="11" spans="1:21" x14ac:dyDescent="0.25">
      <c r="A11" s="3"/>
      <c r="B11" s="34"/>
      <c r="C11" s="34"/>
      <c r="D11" s="34"/>
      <c r="E11" s="34"/>
      <c r="F11" s="34"/>
      <c r="G11" s="34"/>
      <c r="H11" s="34"/>
      <c r="I11" s="34"/>
      <c r="J11" s="34"/>
      <c r="K11" s="34"/>
      <c r="L11" s="34"/>
      <c r="M11" s="34"/>
      <c r="N11" s="34"/>
      <c r="O11" s="34"/>
      <c r="P11" s="34"/>
      <c r="Q11" s="34"/>
      <c r="R11" s="34"/>
      <c r="S11" s="34"/>
      <c r="T11" s="34"/>
      <c r="U11" s="34"/>
    </row>
    <row r="12" spans="1:21" x14ac:dyDescent="0.25">
      <c r="A12" s="3"/>
      <c r="B12" s="34"/>
      <c r="C12" s="34"/>
      <c r="D12" s="34"/>
      <c r="E12" s="34"/>
      <c r="F12" s="34"/>
      <c r="G12" s="34"/>
      <c r="H12" s="34"/>
      <c r="I12" s="34"/>
      <c r="J12" s="34"/>
      <c r="K12" s="34"/>
      <c r="L12" s="34"/>
      <c r="M12" s="34"/>
      <c r="N12" s="34"/>
      <c r="O12" s="34"/>
      <c r="P12" s="34"/>
      <c r="Q12" s="34"/>
      <c r="R12" s="34"/>
      <c r="S12" s="34"/>
      <c r="T12" s="34"/>
      <c r="U12" s="34"/>
    </row>
    <row r="13" spans="1:21" x14ac:dyDescent="0.25">
      <c r="A13" s="3"/>
      <c r="B13" s="34"/>
      <c r="C13" s="34"/>
      <c r="D13" s="34"/>
      <c r="E13" s="34"/>
      <c r="F13" s="34"/>
      <c r="G13" s="34"/>
      <c r="H13" s="34"/>
      <c r="I13" s="34"/>
      <c r="J13" s="34"/>
      <c r="K13" s="34"/>
      <c r="L13" s="34"/>
      <c r="M13" s="34"/>
      <c r="N13" s="34"/>
      <c r="O13" s="34"/>
      <c r="P13" s="34"/>
      <c r="Q13" s="34"/>
      <c r="R13" s="34"/>
      <c r="S13" s="34"/>
      <c r="T13" s="34"/>
      <c r="U13" s="34"/>
    </row>
    <row r="14" spans="1:21" x14ac:dyDescent="0.25">
      <c r="A14" s="3"/>
      <c r="B14" s="34"/>
      <c r="C14" s="34"/>
      <c r="D14" s="34"/>
      <c r="E14" s="34"/>
      <c r="F14" s="34"/>
      <c r="G14" s="34"/>
      <c r="H14" s="34"/>
      <c r="I14" s="34"/>
      <c r="J14" s="34"/>
      <c r="K14" s="34"/>
      <c r="L14" s="34"/>
      <c r="M14" s="34"/>
      <c r="N14" s="34"/>
      <c r="O14" s="34"/>
      <c r="P14" s="34"/>
      <c r="Q14" s="34"/>
      <c r="R14" s="34"/>
      <c r="S14" s="34"/>
      <c r="T14" s="34"/>
      <c r="U14" s="34"/>
    </row>
    <row r="15" spans="1:21" hidden="1" x14ac:dyDescent="0.25">
      <c r="A15" s="3"/>
      <c r="B15" s="34"/>
      <c r="C15" s="34"/>
      <c r="D15" s="34"/>
      <c r="E15" s="34"/>
      <c r="F15" s="34"/>
      <c r="G15" s="34"/>
      <c r="H15" s="34"/>
      <c r="I15" s="34"/>
      <c r="J15" s="34"/>
      <c r="K15" s="34"/>
      <c r="L15" s="34"/>
      <c r="M15" s="34"/>
      <c r="N15" s="34"/>
      <c r="O15" s="34"/>
      <c r="P15" s="34"/>
      <c r="Q15" s="34"/>
      <c r="R15" s="34"/>
      <c r="S15" s="34"/>
      <c r="T15" s="34"/>
      <c r="U15" s="34"/>
    </row>
    <row r="16" spans="1:21" hidden="1" x14ac:dyDescent="0.25">
      <c r="A16" s="3"/>
      <c r="B16" s="34"/>
      <c r="C16" s="34"/>
      <c r="D16" s="34"/>
      <c r="E16" s="34"/>
      <c r="F16" s="34"/>
      <c r="G16" s="34"/>
      <c r="H16" s="34"/>
      <c r="I16" s="34"/>
      <c r="J16" s="34"/>
      <c r="K16" s="34"/>
      <c r="L16" s="34"/>
      <c r="M16" s="34"/>
      <c r="N16" s="34"/>
      <c r="O16" s="34"/>
      <c r="P16" s="34"/>
      <c r="Q16" s="34"/>
      <c r="R16" s="34"/>
      <c r="S16" s="34"/>
      <c r="T16" s="34"/>
      <c r="U16" s="34"/>
    </row>
    <row r="17" spans="2:21" hidden="1" x14ac:dyDescent="0.25">
      <c r="B17" s="34"/>
      <c r="C17" s="34"/>
      <c r="D17" s="34"/>
      <c r="E17" s="34"/>
      <c r="F17" s="34"/>
      <c r="G17" s="34"/>
      <c r="H17" s="34"/>
      <c r="I17" s="34"/>
      <c r="J17" s="34"/>
      <c r="K17" s="34"/>
      <c r="L17" s="34"/>
      <c r="M17" s="34"/>
      <c r="N17" s="34"/>
      <c r="O17" s="34"/>
      <c r="P17" s="34"/>
      <c r="Q17" s="34"/>
      <c r="R17" s="34"/>
      <c r="S17" s="34"/>
      <c r="T17" s="34"/>
      <c r="U17" s="34"/>
    </row>
    <row r="18" spans="2:21" hidden="1" x14ac:dyDescent="0.25">
      <c r="B18" s="34"/>
      <c r="C18" s="34"/>
      <c r="D18" s="34"/>
      <c r="E18" s="34"/>
      <c r="F18" s="34"/>
      <c r="G18" s="34"/>
      <c r="H18" s="34"/>
      <c r="I18" s="34"/>
      <c r="J18" s="34"/>
      <c r="K18" s="34"/>
      <c r="L18" s="34"/>
      <c r="M18" s="34"/>
      <c r="N18" s="34"/>
      <c r="O18" s="34"/>
      <c r="P18" s="34"/>
      <c r="Q18" s="34"/>
      <c r="R18" s="34"/>
      <c r="S18" s="34"/>
      <c r="T18" s="34"/>
      <c r="U18" s="34"/>
    </row>
    <row r="19" spans="2:21" hidden="1" x14ac:dyDescent="0.25">
      <c r="B19" s="34"/>
      <c r="C19" s="34"/>
      <c r="D19" s="34"/>
      <c r="E19" s="34"/>
      <c r="F19" s="34"/>
      <c r="G19" s="34"/>
      <c r="H19" s="34"/>
      <c r="I19" s="34"/>
      <c r="J19" s="34"/>
      <c r="K19" s="34"/>
      <c r="L19" s="34"/>
      <c r="M19" s="34"/>
      <c r="N19" s="34"/>
      <c r="O19" s="34"/>
      <c r="P19" s="34"/>
      <c r="Q19" s="34"/>
      <c r="R19" s="34"/>
      <c r="S19" s="34"/>
      <c r="T19" s="34"/>
      <c r="U19" s="34"/>
    </row>
    <row r="20" spans="2:21" x14ac:dyDescent="0.25">
      <c r="B20" s="34"/>
      <c r="C20" s="34"/>
      <c r="D20" s="34"/>
      <c r="E20" s="34"/>
      <c r="F20" s="34"/>
      <c r="G20" s="34"/>
      <c r="H20" s="34"/>
      <c r="I20" s="34"/>
      <c r="J20" s="34"/>
      <c r="K20" s="34"/>
      <c r="L20" s="34"/>
      <c r="M20" s="34"/>
      <c r="N20" s="34"/>
      <c r="O20" s="34"/>
      <c r="P20" s="34"/>
      <c r="Q20" s="34"/>
      <c r="R20" s="34"/>
      <c r="S20" s="34"/>
      <c r="T20" s="34"/>
      <c r="U20" s="34"/>
    </row>
    <row r="21" spans="2:21" x14ac:dyDescent="0.25">
      <c r="B21" s="34"/>
      <c r="C21" s="34"/>
      <c r="D21" s="34"/>
      <c r="E21" s="34"/>
      <c r="F21" s="34"/>
      <c r="G21" s="34"/>
      <c r="H21" s="34"/>
      <c r="I21" s="34"/>
      <c r="J21" s="34"/>
      <c r="K21" s="34"/>
      <c r="L21" s="34"/>
      <c r="M21" s="34"/>
      <c r="N21" s="34"/>
      <c r="O21" s="34"/>
      <c r="P21" s="34"/>
      <c r="Q21" s="34"/>
      <c r="R21" s="34"/>
      <c r="S21" s="34"/>
      <c r="T21" s="34"/>
      <c r="U21" s="34"/>
    </row>
    <row r="22" spans="2:21" x14ac:dyDescent="0.25">
      <c r="B22" s="34"/>
      <c r="C22" s="34"/>
      <c r="D22" s="34"/>
      <c r="E22" s="34"/>
      <c r="F22" s="34"/>
      <c r="G22" s="34"/>
      <c r="H22" s="34"/>
      <c r="I22" s="34"/>
      <c r="J22" s="34"/>
      <c r="K22" s="34"/>
      <c r="L22" s="34"/>
      <c r="M22" s="34"/>
      <c r="N22" s="34"/>
      <c r="O22" s="34"/>
      <c r="P22" s="34"/>
      <c r="Q22" s="34"/>
      <c r="R22" s="34"/>
      <c r="S22" s="34"/>
      <c r="T22" s="34"/>
      <c r="U22" s="34"/>
    </row>
    <row r="23" spans="2:21" x14ac:dyDescent="0.25">
      <c r="B23" s="34"/>
      <c r="C23" s="34"/>
      <c r="D23" s="34"/>
      <c r="E23" s="34"/>
      <c r="F23" s="34"/>
      <c r="G23" s="34"/>
      <c r="H23" s="34"/>
      <c r="I23" s="34"/>
      <c r="J23" s="34"/>
      <c r="K23" s="34"/>
      <c r="L23" s="34"/>
      <c r="M23" s="34"/>
      <c r="N23" s="34"/>
      <c r="O23" s="34"/>
      <c r="P23" s="34"/>
      <c r="Q23" s="34"/>
      <c r="R23" s="34"/>
      <c r="S23" s="34"/>
      <c r="T23" s="34"/>
      <c r="U23" s="34"/>
    </row>
    <row r="24" spans="2:21" x14ac:dyDescent="0.25">
      <c r="B24" s="34"/>
      <c r="C24" s="34"/>
      <c r="D24" s="34"/>
      <c r="E24" s="34"/>
      <c r="F24" s="34"/>
      <c r="G24" s="34"/>
      <c r="H24" s="34"/>
      <c r="I24" s="34"/>
      <c r="J24" s="34"/>
      <c r="K24" s="34"/>
      <c r="L24" s="34"/>
      <c r="M24" s="34"/>
      <c r="N24" s="34"/>
      <c r="O24" s="34"/>
      <c r="P24" s="34"/>
      <c r="Q24" s="34"/>
      <c r="R24" s="34"/>
      <c r="S24" s="34"/>
      <c r="T24" s="34"/>
      <c r="U24"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CDDC-1D70-4564-A6F5-0E65465E5497}">
  <dimension ref="A1:U23"/>
  <sheetViews>
    <sheetView showGridLines="0" topLeftCell="F1" zoomScale="80" zoomScaleNormal="80" workbookViewId="0">
      <selection activeCell="B5" sqref="B5:B6"/>
    </sheetView>
  </sheetViews>
  <sheetFormatPr defaultRowHeight="15" x14ac:dyDescent="0.25"/>
  <cols>
    <col min="2" max="2" width="19.7109375" customWidth="1"/>
    <col min="3" max="7" width="13" customWidth="1"/>
    <col min="8" max="9" width="13" style="3" customWidth="1"/>
    <col min="10" max="13" width="13" customWidth="1"/>
    <col min="14" max="14" width="15" bestFit="1" customWidth="1"/>
    <col min="15" max="15" width="13.7109375" bestFit="1" customWidth="1"/>
    <col min="16" max="16" width="15" bestFit="1" customWidth="1"/>
    <col min="17" max="17" width="13.7109375" bestFit="1" customWidth="1"/>
    <col min="18" max="18" width="15" bestFit="1" customWidth="1"/>
    <col min="20" max="20" width="8.7109375" bestFit="1" customWidth="1"/>
    <col min="21" max="21" width="12" bestFit="1" customWidth="1"/>
  </cols>
  <sheetData>
    <row r="1" spans="1:21" ht="36.75" customHeight="1" x14ac:dyDescent="0.25">
      <c r="A1" s="3"/>
      <c r="C1" s="3"/>
      <c r="D1" s="3"/>
      <c r="E1" s="3"/>
      <c r="F1" s="3"/>
      <c r="G1" s="3"/>
      <c r="J1" s="3"/>
      <c r="K1" s="3"/>
      <c r="L1" s="3"/>
      <c r="M1" s="3"/>
      <c r="N1" s="3"/>
      <c r="O1" s="3"/>
      <c r="P1" s="3"/>
    </row>
    <row r="2" spans="1:21" s="34" customFormat="1" ht="60.75" customHeight="1" x14ac:dyDescent="0.2">
      <c r="B2" s="32" t="s">
        <v>2</v>
      </c>
      <c r="C2" s="33" t="s">
        <v>847</v>
      </c>
      <c r="D2" s="33" t="s">
        <v>8</v>
      </c>
      <c r="E2" s="33" t="s">
        <v>9</v>
      </c>
      <c r="F2" s="33" t="s">
        <v>10</v>
      </c>
      <c r="G2" s="33" t="s">
        <v>11</v>
      </c>
      <c r="H2" s="33" t="s">
        <v>947</v>
      </c>
      <c r="I2" s="33" t="s">
        <v>948</v>
      </c>
      <c r="J2" s="33" t="s">
        <v>848</v>
      </c>
      <c r="K2" s="33" t="s">
        <v>849</v>
      </c>
      <c r="L2" s="33" t="s">
        <v>850</v>
      </c>
      <c r="M2" s="33" t="s">
        <v>851</v>
      </c>
      <c r="N2" s="33" t="s">
        <v>995</v>
      </c>
      <c r="O2" s="33" t="s">
        <v>852</v>
      </c>
      <c r="P2" s="33" t="s">
        <v>853</v>
      </c>
      <c r="Q2" s="33" t="s">
        <v>925</v>
      </c>
      <c r="R2" s="33" t="s">
        <v>928</v>
      </c>
      <c r="S2" s="140" t="s">
        <v>893</v>
      </c>
      <c r="T2" s="140" t="s">
        <v>895</v>
      </c>
      <c r="U2" s="140" t="s">
        <v>894</v>
      </c>
    </row>
    <row r="3" spans="1:21" x14ac:dyDescent="0.25">
      <c r="A3" s="3"/>
      <c r="B3" s="34"/>
      <c r="C3" s="34"/>
      <c r="D3" s="34"/>
      <c r="E3" s="34"/>
      <c r="F3" s="34"/>
      <c r="G3" s="34"/>
      <c r="H3" s="34"/>
      <c r="I3" s="34"/>
      <c r="J3" s="34"/>
      <c r="K3" s="34"/>
      <c r="L3" s="34"/>
      <c r="M3" s="34"/>
      <c r="N3" s="34"/>
      <c r="O3" s="34"/>
      <c r="P3" s="34"/>
      <c r="Q3" s="34"/>
      <c r="R3" s="34"/>
      <c r="S3" s="3"/>
      <c r="T3" s="3"/>
      <c r="U3" s="3"/>
    </row>
    <row r="4" spans="1:21" ht="24" x14ac:dyDescent="0.25">
      <c r="A4" s="3"/>
      <c r="B4" s="64" t="s">
        <v>846</v>
      </c>
      <c r="C4" s="34"/>
      <c r="D4" s="34"/>
      <c r="E4" s="34"/>
      <c r="F4" s="34"/>
      <c r="G4" s="34"/>
      <c r="H4" s="34"/>
      <c r="I4" s="34"/>
      <c r="J4" s="34"/>
      <c r="K4" s="34"/>
      <c r="L4" s="34"/>
      <c r="M4" s="34"/>
      <c r="N4" s="34"/>
      <c r="O4" s="34"/>
      <c r="P4" s="34"/>
      <c r="Q4" s="34"/>
      <c r="R4" s="34"/>
      <c r="S4" s="3"/>
      <c r="T4" s="3"/>
      <c r="U4" s="3"/>
    </row>
    <row r="5" spans="1:21" x14ac:dyDescent="0.25">
      <c r="A5" s="3"/>
      <c r="B5" s="78" t="s">
        <v>630</v>
      </c>
      <c r="C5" s="66">
        <f>SUMIF(Dane!$D$3:$D$139,$B5,Dane!$H$3:$H$139)</f>
        <v>18.099999999999998</v>
      </c>
      <c r="D5" s="66">
        <f>SUMIF(Dane!$D$3:$D$139,$B5,Dane!K$3:K$139)</f>
        <v>13.649999999999999</v>
      </c>
      <c r="E5" s="66">
        <f>SUMIF(Dane!$D$3:$D$139,$B5,Dane!L$3:L$139)</f>
        <v>0</v>
      </c>
      <c r="F5" s="66">
        <f>SUMIF(Dane!$D$3:$D$139,$B5,Dane!M$3:M$139)</f>
        <v>1</v>
      </c>
      <c r="G5" s="66">
        <f>SUMIF(Dane!$D$3:$D$139,$B5,Dane!N$3:N$139)</f>
        <v>0</v>
      </c>
      <c r="H5" s="66">
        <f>SUMIF(Dane!$D$3:$D$139,$B5,Dane!O$3:O$139)</f>
        <v>0</v>
      </c>
      <c r="I5" s="66">
        <f>SUMIF(Dane!$D$3:$D$139,$B5,Dane!P$3:P$139)</f>
        <v>0</v>
      </c>
      <c r="J5" s="66">
        <f>SUMIF(Dane!$D$3:$D$139,$B5,Dane!Q$3:Q$139)</f>
        <v>0</v>
      </c>
      <c r="K5" s="66">
        <f>SUMIF(Dane!$D$3:$D$139,$B5,Dane!R$3:R$139)</f>
        <v>0</v>
      </c>
      <c r="L5" s="66">
        <f>SUMIF(Dane!$D$3:$D$139,$B5,Dane!S$3:S$139)</f>
        <v>3.45</v>
      </c>
      <c r="M5" s="67">
        <f>SUMIF(Koszty!$D$3:$D$139,$B5,Koszty!AC$3:AC$139)</f>
        <v>327760</v>
      </c>
      <c r="N5" s="67">
        <f>SUMIF(Koszty!$D$3:$D$139,$B5,Koszty!AD$3:AD$139)</f>
        <v>11266415</v>
      </c>
      <c r="O5" s="67">
        <f>SUMIF(Koszty!$D$3:$D$139,$B5,Koszty!AE$3:AE$139)</f>
        <v>10136</v>
      </c>
      <c r="P5" s="77">
        <f>SUM(M5:O5)</f>
        <v>11604311</v>
      </c>
      <c r="Q5" s="77">
        <f>P5*0.2</f>
        <v>2320862.2000000002</v>
      </c>
      <c r="R5" s="77">
        <f>P5+Q5</f>
        <v>13925173.199999999</v>
      </c>
      <c r="S5" s="68">
        <f>SUMIF(Koszty!$D$3:$D$139,$B5,Koszty!AI$3:AI$139)</f>
        <v>0</v>
      </c>
      <c r="T5" s="68">
        <f>SUMIF(Koszty!$D$3:$D$139,$B5,Koszty!AJ$3:AJ$139)</f>
        <v>12066517.200000001</v>
      </c>
      <c r="U5" s="68">
        <f>SUMIF(Koszty!$D$3:$D$139,$B5,Koszty!AK$3:AK$139)</f>
        <v>1858656</v>
      </c>
    </row>
    <row r="6" spans="1:21" x14ac:dyDescent="0.25">
      <c r="A6" s="3"/>
      <c r="B6" s="78" t="s">
        <v>674</v>
      </c>
      <c r="C6" s="66">
        <f>SUMIF(Dane!$D$3:$D$139,$B6,Dane!$H$3:$H$139)</f>
        <v>25.2</v>
      </c>
      <c r="D6" s="66">
        <f>SUMIF(Dane!$D$3:$D$139,$B6,Dane!K$3:K$139)</f>
        <v>9.1999999999999993</v>
      </c>
      <c r="E6" s="66">
        <f>SUMIF(Dane!$D$3:$D$139,$B6,Dane!L$3:L$139)</f>
        <v>1.9000000000000001</v>
      </c>
      <c r="F6" s="66">
        <f>SUMIF(Dane!$D$3:$D$139,$B6,Dane!M$3:M$139)</f>
        <v>0</v>
      </c>
      <c r="G6" s="66">
        <f>SUMIF(Dane!$D$3:$D$139,$B6,Dane!N$3:N$139)</f>
        <v>0.1</v>
      </c>
      <c r="H6" s="66">
        <f>SUMIF(Dane!$D$3:$D$139,$B6,Dane!O$3:O$139)</f>
        <v>0</v>
      </c>
      <c r="I6" s="66">
        <f>SUMIF(Dane!$D$3:$D$139,$B6,Dane!P$3:P$139)</f>
        <v>0</v>
      </c>
      <c r="J6" s="66">
        <f>SUMIF(Dane!$D$3:$D$139,$B6,Dane!Q$3:Q$139)</f>
        <v>0</v>
      </c>
      <c r="K6" s="66">
        <f>SUMIF(Dane!$D$3:$D$139,$B6,Dane!R$3:R$139)</f>
        <v>0</v>
      </c>
      <c r="L6" s="66">
        <f>SUMIF(Dane!$D$3:$D$139,$B6,Dane!S$3:S$139)</f>
        <v>14</v>
      </c>
      <c r="M6" s="67">
        <f>SUMIF(Koszty!$D$3:$D$139,$B6,Koszty!AC$3:AC$139)</f>
        <v>337320</v>
      </c>
      <c r="N6" s="67">
        <f>SUMIF(Koszty!$D$3:$D$139,$B6,Koszty!AD$3:AD$139)</f>
        <v>11923513.5</v>
      </c>
      <c r="O6" s="67">
        <f>SUMIF(Koszty!$D$3:$D$139,$B6,Koszty!AE$3:AE$139)</f>
        <v>23912</v>
      </c>
      <c r="P6" s="77">
        <f>SUM(M6:O6)</f>
        <v>12284745.5</v>
      </c>
      <c r="Q6" s="77">
        <f>P6*0.2</f>
        <v>2456949.1</v>
      </c>
      <c r="R6" s="77">
        <f>P6+Q6</f>
        <v>14741694.6</v>
      </c>
      <c r="S6" s="68">
        <f>SUMIF(Koszty!$D$3:$D$139,$B6,Koszty!AI$3:AI$139)</f>
        <v>0</v>
      </c>
      <c r="T6" s="68">
        <f>SUMIF(Koszty!$D$3:$D$139,$B6,Koszty!AJ$3:AJ$139)</f>
        <v>14741694.599999998</v>
      </c>
      <c r="U6" s="68">
        <f>SUMIF(Koszty!$D$3:$D$139,$B6,Koszty!AK$3:AK$139)</f>
        <v>0</v>
      </c>
    </row>
    <row r="7" spans="1:21" hidden="1" x14ac:dyDescent="0.25">
      <c r="A7" s="3"/>
      <c r="B7" s="34"/>
      <c r="C7" s="34"/>
      <c r="D7" s="34"/>
      <c r="E7" s="34"/>
      <c r="F7" s="34"/>
      <c r="G7" s="34"/>
      <c r="H7" s="34"/>
      <c r="I7" s="34"/>
      <c r="J7" s="34"/>
      <c r="K7" s="34"/>
      <c r="L7" s="34"/>
      <c r="M7" s="67">
        <f>SUMIF(Koszty!$D$3:$D$139,$B7,Koszty!AC$3:AC$139)</f>
        <v>0</v>
      </c>
      <c r="N7" s="67">
        <f>SUMIF(Koszty!$D$3:$D$139,$B7,Koszty!AD$3:AD$139)</f>
        <v>0</v>
      </c>
      <c r="O7" s="67">
        <f>SUMIF(Koszty!$D$3:$D$139,$B7,Koszty!AE$3:AE$139)</f>
        <v>0</v>
      </c>
      <c r="P7" s="80"/>
      <c r="Q7" s="80"/>
      <c r="R7" s="80"/>
    </row>
    <row r="8" spans="1:21" hidden="1" x14ac:dyDescent="0.25">
      <c r="A8" s="3"/>
      <c r="B8" s="34"/>
      <c r="C8" s="35"/>
      <c r="D8" s="35"/>
      <c r="E8" s="35"/>
      <c r="F8" s="35"/>
      <c r="G8" s="35"/>
      <c r="H8" s="35"/>
      <c r="I8" s="35"/>
      <c r="J8" s="35"/>
      <c r="K8" s="35"/>
      <c r="L8" s="35"/>
      <c r="M8" s="67">
        <f>SUMIF(Koszty!$D$3:$D$139,$B8,Koszty!AC$3:AC$139)</f>
        <v>0</v>
      </c>
      <c r="N8" s="67">
        <f>SUMIF(Koszty!$D$3:$D$139,$B8,Koszty!AD$3:AD$139)</f>
        <v>0</v>
      </c>
      <c r="O8" s="67">
        <f>SUMIF(Koszty!$D$3:$D$139,$B8,Koszty!AE$3:AE$139)</f>
        <v>0</v>
      </c>
      <c r="P8" s="72"/>
      <c r="Q8" s="72"/>
      <c r="R8" s="72"/>
    </row>
    <row r="9" spans="1:21" hidden="1" x14ac:dyDescent="0.25">
      <c r="A9" s="3"/>
      <c r="B9" s="34"/>
      <c r="C9" s="35"/>
      <c r="D9" s="35"/>
      <c r="E9" s="35"/>
      <c r="F9" s="35"/>
      <c r="G9" s="35"/>
      <c r="H9" s="35"/>
      <c r="I9" s="35"/>
      <c r="J9" s="35"/>
      <c r="K9" s="35"/>
      <c r="L9" s="35"/>
      <c r="M9" s="67">
        <f>SUMIF(Koszty!$D$3:$D$139,$B9,Koszty!AC$3:AC$139)</f>
        <v>0</v>
      </c>
      <c r="N9" s="67">
        <f>SUMIF(Koszty!$D$3:$D$139,$B9,Koszty!AD$3:AD$139)</f>
        <v>0</v>
      </c>
      <c r="O9" s="67">
        <f>SUMIF(Koszty!$D$3:$D$139,$B9,Koszty!AE$3:AE$139)</f>
        <v>0</v>
      </c>
      <c r="P9" s="72"/>
      <c r="Q9" s="72"/>
      <c r="R9" s="72"/>
    </row>
    <row r="10" spans="1:21" x14ac:dyDescent="0.25">
      <c r="A10" s="3"/>
      <c r="B10" s="73" t="s">
        <v>855</v>
      </c>
      <c r="C10" s="74">
        <f t="shared" ref="C10:U10" si="0">SUM(C5:C6)</f>
        <v>43.3</v>
      </c>
      <c r="D10" s="74">
        <f t="shared" si="0"/>
        <v>22.849999999999998</v>
      </c>
      <c r="E10" s="74">
        <f t="shared" si="0"/>
        <v>1.9000000000000001</v>
      </c>
      <c r="F10" s="74">
        <f t="shared" si="0"/>
        <v>1</v>
      </c>
      <c r="G10" s="74">
        <f t="shared" si="0"/>
        <v>0.1</v>
      </c>
      <c r="H10" s="74">
        <f t="shared" ref="H10:I10" si="1">SUM(H5:H6)</f>
        <v>0</v>
      </c>
      <c r="I10" s="74">
        <f t="shared" si="1"/>
        <v>0</v>
      </c>
      <c r="J10" s="74">
        <f t="shared" si="0"/>
        <v>0</v>
      </c>
      <c r="K10" s="74">
        <f t="shared" si="0"/>
        <v>0</v>
      </c>
      <c r="L10" s="74">
        <f t="shared" si="0"/>
        <v>17.45</v>
      </c>
      <c r="M10" s="75">
        <f t="shared" si="0"/>
        <v>665080</v>
      </c>
      <c r="N10" s="75">
        <f t="shared" si="0"/>
        <v>23189928.5</v>
      </c>
      <c r="O10" s="75">
        <f t="shared" si="0"/>
        <v>34048</v>
      </c>
      <c r="P10" s="75">
        <f t="shared" si="0"/>
        <v>23889056.5</v>
      </c>
      <c r="Q10" s="75">
        <f t="shared" si="0"/>
        <v>4777811.3000000007</v>
      </c>
      <c r="R10" s="75">
        <f t="shared" si="0"/>
        <v>28666867.799999997</v>
      </c>
      <c r="S10" s="75">
        <f t="shared" si="0"/>
        <v>0</v>
      </c>
      <c r="T10" s="75">
        <f t="shared" si="0"/>
        <v>26808211.799999997</v>
      </c>
      <c r="U10" s="75">
        <f t="shared" si="0"/>
        <v>1858656</v>
      </c>
    </row>
    <row r="11" spans="1:21" x14ac:dyDescent="0.25">
      <c r="A11" s="3"/>
      <c r="B11" s="34"/>
      <c r="C11" s="34"/>
      <c r="D11" s="34"/>
      <c r="E11" s="34"/>
      <c r="F11" s="34"/>
      <c r="G11" s="34"/>
      <c r="H11" s="34"/>
      <c r="I11" s="34"/>
      <c r="J11" s="34"/>
      <c r="K11" s="34"/>
      <c r="L11" s="34"/>
      <c r="M11" s="34"/>
      <c r="N11" s="34"/>
      <c r="O11" s="34"/>
      <c r="P11" s="34"/>
      <c r="Q11" s="34"/>
      <c r="R11" s="34"/>
      <c r="S11" s="34"/>
      <c r="T11" s="34"/>
    </row>
    <row r="12" spans="1:21" x14ac:dyDescent="0.25">
      <c r="A12" s="3"/>
      <c r="B12" s="34"/>
      <c r="C12" s="34"/>
      <c r="D12" s="34"/>
      <c r="E12" s="34"/>
      <c r="F12" s="34"/>
      <c r="G12" s="34"/>
      <c r="H12" s="34"/>
      <c r="I12" s="34"/>
      <c r="J12" s="34"/>
      <c r="K12" s="34"/>
      <c r="L12" s="34"/>
      <c r="M12" s="34"/>
      <c r="N12" s="34"/>
      <c r="O12" s="34"/>
      <c r="P12" s="34"/>
      <c r="Q12" s="34"/>
      <c r="R12" s="34"/>
      <c r="S12" s="34"/>
      <c r="T12" s="34"/>
    </row>
    <row r="13" spans="1:21" x14ac:dyDescent="0.25">
      <c r="A13" s="3"/>
      <c r="B13" s="34"/>
      <c r="C13" s="34"/>
      <c r="D13" s="34"/>
      <c r="E13" s="34"/>
      <c r="F13" s="34"/>
      <c r="G13" s="34"/>
      <c r="H13" s="34"/>
      <c r="I13" s="34"/>
      <c r="J13" s="34"/>
      <c r="K13" s="34"/>
      <c r="L13" s="34"/>
      <c r="M13" s="34"/>
      <c r="N13" s="34"/>
      <c r="O13" s="34"/>
      <c r="P13" s="34"/>
      <c r="Q13" s="34"/>
      <c r="R13" s="34"/>
      <c r="S13" s="34"/>
      <c r="T13" s="34"/>
    </row>
    <row r="14" spans="1:21" x14ac:dyDescent="0.25">
      <c r="A14" s="3"/>
      <c r="B14" s="34"/>
      <c r="C14" s="34"/>
      <c r="D14" s="34"/>
      <c r="E14" s="34"/>
      <c r="F14" s="34"/>
      <c r="G14" s="34"/>
      <c r="H14" s="34"/>
      <c r="I14" s="34"/>
      <c r="J14" s="34"/>
      <c r="K14" s="34"/>
      <c r="L14" s="34"/>
      <c r="M14" s="34"/>
      <c r="N14" s="34"/>
      <c r="O14" s="34"/>
      <c r="P14" s="34"/>
      <c r="Q14" s="34"/>
      <c r="R14" s="34"/>
      <c r="S14" s="34"/>
      <c r="T14" s="34"/>
    </row>
    <row r="15" spans="1:21" hidden="1" x14ac:dyDescent="0.25">
      <c r="A15" s="3"/>
      <c r="B15" s="34"/>
      <c r="C15" s="34"/>
      <c r="D15" s="34"/>
      <c r="E15" s="34"/>
      <c r="F15" s="34"/>
      <c r="G15" s="34"/>
      <c r="H15" s="34"/>
      <c r="I15" s="34"/>
      <c r="J15" s="34"/>
      <c r="K15" s="34"/>
      <c r="L15" s="34"/>
      <c r="M15" s="34"/>
      <c r="N15" s="34"/>
      <c r="O15" s="34"/>
      <c r="P15" s="34"/>
      <c r="Q15" s="34"/>
      <c r="R15" s="34"/>
      <c r="S15" s="34"/>
      <c r="T15" s="34"/>
    </row>
    <row r="16" spans="1:21" hidden="1" x14ac:dyDescent="0.25">
      <c r="A16" s="3"/>
      <c r="B16" s="34"/>
      <c r="C16" s="34"/>
      <c r="D16" s="34"/>
      <c r="E16" s="34"/>
      <c r="F16" s="34"/>
      <c r="G16" s="34"/>
      <c r="H16" s="34"/>
      <c r="I16" s="34"/>
      <c r="J16" s="34"/>
      <c r="K16" s="34"/>
      <c r="L16" s="34"/>
      <c r="M16" s="34"/>
      <c r="N16" s="34"/>
      <c r="O16" s="34"/>
      <c r="P16" s="34"/>
      <c r="Q16" s="34"/>
      <c r="R16" s="34"/>
      <c r="S16" s="34"/>
      <c r="T16" s="34"/>
    </row>
    <row r="17" spans="2:20" hidden="1" x14ac:dyDescent="0.25">
      <c r="B17" s="34"/>
      <c r="C17" s="34"/>
      <c r="D17" s="34"/>
      <c r="E17" s="34"/>
      <c r="F17" s="34"/>
      <c r="G17" s="34"/>
      <c r="H17" s="34"/>
      <c r="I17" s="34"/>
      <c r="J17" s="34"/>
      <c r="K17" s="34"/>
      <c r="L17" s="34"/>
      <c r="M17" s="34"/>
      <c r="N17" s="34"/>
      <c r="O17" s="34"/>
      <c r="P17" s="34"/>
      <c r="Q17" s="34"/>
      <c r="R17" s="34"/>
      <c r="S17" s="34"/>
      <c r="T17" s="34"/>
    </row>
    <row r="18" spans="2:20" hidden="1" x14ac:dyDescent="0.25">
      <c r="B18" s="34"/>
      <c r="C18" s="34"/>
      <c r="D18" s="34"/>
      <c r="E18" s="34"/>
      <c r="F18" s="34"/>
      <c r="G18" s="34"/>
      <c r="H18" s="34"/>
      <c r="I18" s="34"/>
      <c r="J18" s="34"/>
      <c r="K18" s="34"/>
      <c r="L18" s="34"/>
      <c r="M18" s="34"/>
      <c r="N18" s="34"/>
      <c r="O18" s="34"/>
      <c r="P18" s="34"/>
      <c r="Q18" s="34"/>
      <c r="R18" s="34"/>
      <c r="S18" s="34"/>
      <c r="T18" s="34"/>
    </row>
    <row r="19" spans="2:20" hidden="1" x14ac:dyDescent="0.25">
      <c r="B19" s="34"/>
      <c r="C19" s="34"/>
      <c r="D19" s="34"/>
      <c r="E19" s="34"/>
      <c r="F19" s="34"/>
      <c r="G19" s="34"/>
      <c r="H19" s="34"/>
      <c r="I19" s="34"/>
      <c r="J19" s="34"/>
      <c r="K19" s="34"/>
      <c r="L19" s="34"/>
      <c r="M19" s="34"/>
      <c r="N19" s="34"/>
      <c r="O19" s="34"/>
      <c r="P19" s="34"/>
      <c r="Q19" s="34"/>
      <c r="R19" s="34"/>
      <c r="S19" s="34"/>
      <c r="T19" s="34"/>
    </row>
    <row r="20" spans="2:20" x14ac:dyDescent="0.25">
      <c r="B20" s="34"/>
      <c r="C20" s="34"/>
      <c r="D20" s="34"/>
      <c r="E20" s="34"/>
      <c r="F20" s="34"/>
      <c r="G20" s="34"/>
      <c r="H20" s="34"/>
      <c r="I20" s="34"/>
      <c r="J20" s="34"/>
      <c r="K20" s="34"/>
      <c r="L20" s="34"/>
      <c r="M20" s="34"/>
      <c r="N20" s="34"/>
      <c r="O20" s="34"/>
      <c r="P20" s="34"/>
      <c r="Q20" s="34"/>
      <c r="R20" s="34"/>
      <c r="S20" s="34"/>
      <c r="T20" s="34"/>
    </row>
    <row r="21" spans="2:20" x14ac:dyDescent="0.25">
      <c r="B21" s="34"/>
      <c r="C21" s="34"/>
      <c r="D21" s="34"/>
      <c r="E21" s="34"/>
      <c r="F21" s="34"/>
      <c r="G21" s="34"/>
      <c r="H21" s="34"/>
      <c r="I21" s="34"/>
      <c r="J21" s="34"/>
      <c r="K21" s="34"/>
      <c r="L21" s="34"/>
      <c r="M21" s="34"/>
      <c r="N21" s="34"/>
      <c r="O21" s="34"/>
      <c r="P21" s="34"/>
      <c r="Q21" s="34"/>
      <c r="R21" s="34"/>
      <c r="S21" s="34"/>
      <c r="T21" s="34"/>
    </row>
    <row r="22" spans="2:20" x14ac:dyDescent="0.25">
      <c r="B22" s="34"/>
      <c r="C22" s="34"/>
      <c r="D22" s="34"/>
      <c r="E22" s="34"/>
      <c r="F22" s="34"/>
      <c r="G22" s="34"/>
      <c r="H22" s="34"/>
      <c r="I22" s="34"/>
      <c r="J22" s="34"/>
      <c r="K22" s="34"/>
      <c r="L22" s="34"/>
      <c r="M22" s="34"/>
      <c r="N22" s="34"/>
      <c r="O22" s="34"/>
      <c r="P22" s="34"/>
      <c r="Q22" s="34"/>
      <c r="R22" s="34"/>
      <c r="S22" s="34"/>
      <c r="T22" s="34"/>
    </row>
    <row r="23" spans="2:20" x14ac:dyDescent="0.25">
      <c r="B23" s="34"/>
      <c r="C23" s="34"/>
      <c r="D23" s="34"/>
      <c r="E23" s="34"/>
      <c r="F23" s="34"/>
      <c r="G23" s="34"/>
      <c r="H23" s="34"/>
      <c r="I23" s="34"/>
      <c r="J23" s="34"/>
      <c r="K23" s="34"/>
      <c r="L23" s="34"/>
      <c r="M23" s="34"/>
      <c r="N23" s="34"/>
      <c r="O23" s="34"/>
      <c r="P23" s="34"/>
      <c r="Q23" s="34"/>
      <c r="R23" s="34"/>
      <c r="S23" s="34"/>
      <c r="T23" s="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7EBD-7B3F-40E0-970A-A49BD2848E02}">
  <dimension ref="A1:U25"/>
  <sheetViews>
    <sheetView showGridLines="0" topLeftCell="F1" zoomScale="80" zoomScaleNormal="80" workbookViewId="0">
      <selection activeCell="B5" sqref="B5:B9"/>
    </sheetView>
  </sheetViews>
  <sheetFormatPr defaultRowHeight="15" x14ac:dyDescent="0.25"/>
  <cols>
    <col min="2" max="2" width="19.42578125" customWidth="1"/>
    <col min="3" max="7" width="13" customWidth="1"/>
    <col min="8" max="9" width="13" style="3" customWidth="1"/>
    <col min="10" max="16" width="13" customWidth="1"/>
    <col min="17" max="17" width="12.85546875" bestFit="1" customWidth="1"/>
    <col min="18" max="18" width="14" bestFit="1" customWidth="1"/>
    <col min="20" max="20" width="13" bestFit="1" customWidth="1"/>
    <col min="21" max="21" width="10.85546875" bestFit="1" customWidth="1"/>
  </cols>
  <sheetData>
    <row r="1" spans="1:21" ht="35.25" customHeight="1" x14ac:dyDescent="0.25">
      <c r="A1" s="3"/>
      <c r="C1" s="3"/>
      <c r="D1" s="3"/>
      <c r="E1" s="3"/>
      <c r="F1" s="3"/>
      <c r="G1" s="3"/>
      <c r="J1" s="3"/>
      <c r="K1" s="3"/>
      <c r="L1" s="3"/>
      <c r="M1" s="3"/>
      <c r="N1" s="3"/>
      <c r="O1" s="3"/>
      <c r="P1" s="3"/>
    </row>
    <row r="2" spans="1:21" ht="70.5" customHeight="1" x14ac:dyDescent="0.25">
      <c r="A2" s="3"/>
      <c r="B2" s="32" t="s">
        <v>2</v>
      </c>
      <c r="C2" s="33" t="s">
        <v>847</v>
      </c>
      <c r="D2" s="33" t="s">
        <v>8</v>
      </c>
      <c r="E2" s="33" t="s">
        <v>9</v>
      </c>
      <c r="F2" s="33" t="s">
        <v>10</v>
      </c>
      <c r="G2" s="33" t="s">
        <v>11</v>
      </c>
      <c r="H2" s="33" t="s">
        <v>947</v>
      </c>
      <c r="I2" s="33" t="s">
        <v>948</v>
      </c>
      <c r="J2" s="33" t="s">
        <v>848</v>
      </c>
      <c r="K2" s="33" t="s">
        <v>849</v>
      </c>
      <c r="L2" s="33" t="s">
        <v>850</v>
      </c>
      <c r="M2" s="33" t="s">
        <v>851</v>
      </c>
      <c r="N2" s="33" t="s">
        <v>995</v>
      </c>
      <c r="O2" s="33" t="s">
        <v>852</v>
      </c>
      <c r="P2" s="33" t="s">
        <v>853</v>
      </c>
      <c r="Q2" s="33" t="s">
        <v>925</v>
      </c>
      <c r="R2" s="33" t="s">
        <v>928</v>
      </c>
      <c r="S2" s="140" t="s">
        <v>893</v>
      </c>
      <c r="T2" s="140" t="s">
        <v>895</v>
      </c>
      <c r="U2" s="140" t="s">
        <v>894</v>
      </c>
    </row>
    <row r="3" spans="1:21" x14ac:dyDescent="0.25">
      <c r="A3" s="3"/>
      <c r="B3" s="34"/>
      <c r="C3" s="34"/>
      <c r="D3" s="34"/>
      <c r="E3" s="34"/>
      <c r="F3" s="34"/>
      <c r="G3" s="34"/>
      <c r="H3" s="34"/>
      <c r="I3" s="34"/>
      <c r="J3" s="34"/>
      <c r="K3" s="34"/>
      <c r="L3" s="34"/>
      <c r="M3" s="34"/>
      <c r="N3" s="34"/>
      <c r="O3" s="34"/>
      <c r="P3" s="34"/>
      <c r="Q3" s="34"/>
      <c r="R3" s="34"/>
      <c r="S3" s="3"/>
      <c r="T3" s="3"/>
      <c r="U3" s="3"/>
    </row>
    <row r="4" spans="1:21" ht="24" x14ac:dyDescent="0.25">
      <c r="A4" s="3"/>
      <c r="B4" s="64" t="s">
        <v>846</v>
      </c>
      <c r="C4" s="34"/>
      <c r="D4" s="34"/>
      <c r="E4" s="34"/>
      <c r="F4" s="34"/>
      <c r="G4" s="34"/>
      <c r="H4" s="34"/>
      <c r="I4" s="34"/>
      <c r="J4" s="34"/>
      <c r="K4" s="34"/>
      <c r="L4" s="34"/>
      <c r="M4" s="34"/>
      <c r="N4" s="34"/>
      <c r="O4" s="34"/>
      <c r="P4" s="34"/>
      <c r="Q4" s="34"/>
      <c r="R4" s="34"/>
      <c r="S4" s="3"/>
      <c r="T4" s="3"/>
      <c r="U4" s="3"/>
    </row>
    <row r="5" spans="1:21" x14ac:dyDescent="0.25">
      <c r="A5" s="3"/>
      <c r="B5" s="65" t="s">
        <v>525</v>
      </c>
      <c r="C5" s="66">
        <f>SUMIF(Dane!$D$3:$D$139,$B5,Dane!$H$3:$H$139)</f>
        <v>12</v>
      </c>
      <c r="D5" s="66">
        <f>SUMIF(Dane!$D$3:$D$139,$B5,Dane!K$3:K$139)</f>
        <v>6.8</v>
      </c>
      <c r="E5" s="66">
        <f>SUMIF(Dane!$D$3:$D$139,$B5,Dane!L$3:L$139)</f>
        <v>0</v>
      </c>
      <c r="F5" s="66">
        <f>SUMIF(Dane!$D$3:$D$139,$B5,Dane!M$3:M$139)</f>
        <v>0</v>
      </c>
      <c r="G5" s="66">
        <f>SUMIF(Dane!$D$3:$D$139,$B5,Dane!N$3:N$139)</f>
        <v>0</v>
      </c>
      <c r="H5" s="66">
        <f>SUMIF(Dane!$D$3:$D$139,$B5,Dane!O$3:O$139)</f>
        <v>0</v>
      </c>
      <c r="I5" s="66">
        <f>SUMIF(Dane!$D$3:$D$139,$B5,Dane!P$3:P$139)</f>
        <v>0</v>
      </c>
      <c r="J5" s="66">
        <f>SUMIF(Dane!$D$3:$D$139,$B5,Dane!Q$3:Q$139)</f>
        <v>5.1999999999999993</v>
      </c>
      <c r="K5" s="66">
        <f>SUMIF(Dane!$D$3:$D$139,$B5,Dane!R$3:R$139)</f>
        <v>0</v>
      </c>
      <c r="L5" s="66">
        <f>SUMIF(Dane!$D$3:$D$139,$B5,Dane!S$3:S$139)</f>
        <v>0</v>
      </c>
      <c r="M5" s="67">
        <f>SUMIF(Koszty!$D$3:$D$139,$B5,Koszty!AC$3:AC$139)</f>
        <v>163880</v>
      </c>
      <c r="N5" s="67">
        <f>SUMIF(Koszty!$D$3:$D$139,$B5,Koszty!AD$3:AD$139)</f>
        <v>5585368.75</v>
      </c>
      <c r="O5" s="67">
        <f>SUMIF(Koszty!$D$3:$D$139,$B5,Koszty!AE$3:AE$139)</f>
        <v>26320</v>
      </c>
      <c r="P5" s="68">
        <f>SUM(M5:O5)</f>
        <v>5775568.75</v>
      </c>
      <c r="Q5" s="68">
        <f>0.2*P5</f>
        <v>1155113.75</v>
      </c>
      <c r="R5" s="68">
        <f>Q5+P5</f>
        <v>6930682.5</v>
      </c>
      <c r="S5" s="68">
        <f>SUMIF(Koszty!$D$3:$D$139,$B5,Koszty!AI$3:AI$139)</f>
        <v>0</v>
      </c>
      <c r="T5" s="68">
        <f>SUMIF(Koszty!$D$3:$D$139,$B5,Koszty!AJ$3:AJ$139)</f>
        <v>6930682.5000000009</v>
      </c>
      <c r="U5" s="68">
        <f>SUMIF(Koszty!$D$3:$D$139,$B5,Koszty!AK$3:AK$139)</f>
        <v>0</v>
      </c>
    </row>
    <row r="6" spans="1:21" x14ac:dyDescent="0.25">
      <c r="A6" s="3"/>
      <c r="B6" s="65" t="s">
        <v>547</v>
      </c>
      <c r="C6" s="66">
        <f>SUMIF(Dane!$D$3:$D$139,$B6,Dane!$H$3:$H$139)</f>
        <v>9.5</v>
      </c>
      <c r="D6" s="66">
        <f>SUMIF(Dane!$D$3:$D$139,$B6,Dane!K$3:K$139)</f>
        <v>4.5999999999999996</v>
      </c>
      <c r="E6" s="66">
        <f>SUMIF(Dane!$D$3:$D$139,$B6,Dane!L$3:L$139)</f>
        <v>1</v>
      </c>
      <c r="F6" s="66">
        <f>SUMIF(Dane!$D$3:$D$139,$B6,Dane!M$3:M$139)</f>
        <v>0</v>
      </c>
      <c r="G6" s="66">
        <f>SUMIF(Dane!$D$3:$D$139,$B6,Dane!N$3:N$139)</f>
        <v>0</v>
      </c>
      <c r="H6" s="66">
        <f>SUMIF(Dane!$D$3:$D$139,$B6,Dane!O$3:O$139)</f>
        <v>0</v>
      </c>
      <c r="I6" s="66">
        <f>SUMIF(Dane!$D$3:$D$139,$B6,Dane!P$3:P$139)</f>
        <v>0</v>
      </c>
      <c r="J6" s="66">
        <f>SUMIF(Dane!$D$3:$D$139,$B6,Dane!Q$3:Q$139)</f>
        <v>3.9000000000000004</v>
      </c>
      <c r="K6" s="66">
        <f>SUMIF(Dane!$D$3:$D$139,$B6,Dane!R$3:R$139)</f>
        <v>0</v>
      </c>
      <c r="L6" s="66">
        <f>SUMIF(Dane!$D$3:$D$139,$B6,Dane!S$3:S$139)</f>
        <v>0</v>
      </c>
      <c r="M6" s="67">
        <f>SUMIF(Koszty!$D$3:$D$139,$B6,Koszty!AC$3:AC$139)</f>
        <v>163880</v>
      </c>
      <c r="N6" s="67">
        <f>SUMIF(Koszty!$D$3:$D$139,$B6,Koszty!AD$3:AD$139)</f>
        <v>6124160</v>
      </c>
      <c r="O6" s="67">
        <f>SUMIF(Koszty!$D$3:$D$139,$B6,Koszty!AE$3:AE$139)</f>
        <v>5320</v>
      </c>
      <c r="P6" s="68">
        <f>SUM(M6:O6)</f>
        <v>6293360</v>
      </c>
      <c r="Q6" s="68">
        <f t="shared" ref="Q6:Q9" si="0">0.2*P6</f>
        <v>1258672</v>
      </c>
      <c r="R6" s="68">
        <f t="shared" ref="R6:R9" si="1">Q6+P6</f>
        <v>7552032</v>
      </c>
      <c r="S6" s="68">
        <f>SUMIF(Koszty!$D$3:$D$139,$B6,Koszty!AI$3:AI$139)</f>
        <v>0</v>
      </c>
      <c r="T6" s="68">
        <f>SUMIF(Koszty!$D$3:$D$139,$B6,Koszty!AJ$3:AJ$139)</f>
        <v>7552032</v>
      </c>
      <c r="U6" s="68">
        <f>SUMIF(Koszty!$D$3:$D$139,$B6,Koszty!AK$3:AK$139)</f>
        <v>0</v>
      </c>
    </row>
    <row r="7" spans="1:21" x14ac:dyDescent="0.25">
      <c r="A7" s="3"/>
      <c r="B7" s="65" t="s">
        <v>573</v>
      </c>
      <c r="C7" s="66">
        <f>SUMIF(Dane!$D$3:$D$139,$B7,Dane!$H$3:$H$139)</f>
        <v>6.9</v>
      </c>
      <c r="D7" s="66">
        <f>SUMIF(Dane!$D$3:$D$139,$B7,Dane!K$3:K$139)</f>
        <v>0</v>
      </c>
      <c r="E7" s="66">
        <f>SUMIF(Dane!$D$3:$D$139,$B7,Dane!L$3:L$139)</f>
        <v>0</v>
      </c>
      <c r="F7" s="66">
        <f>SUMIF(Dane!$D$3:$D$139,$B7,Dane!M$3:M$139)</f>
        <v>0</v>
      </c>
      <c r="G7" s="66">
        <f>SUMIF(Dane!$D$3:$D$139,$B7,Dane!N$3:N$139)</f>
        <v>0</v>
      </c>
      <c r="H7" s="66">
        <f>SUMIF(Dane!$D$3:$D$139,$B7,Dane!O$3:O$139)</f>
        <v>0</v>
      </c>
      <c r="I7" s="66">
        <f>SUMIF(Dane!$D$3:$D$139,$B7,Dane!P$3:P$139)</f>
        <v>6.4</v>
      </c>
      <c r="J7" s="66">
        <f>SUMIF(Dane!$D$3:$D$139,$B7,Dane!Q$3:Q$139)</f>
        <v>0.5</v>
      </c>
      <c r="K7" s="66">
        <f>SUMIF(Dane!$D$3:$D$139,$B7,Dane!R$3:R$139)</f>
        <v>0</v>
      </c>
      <c r="L7" s="66">
        <f>SUMIF(Dane!$D$3:$D$139,$B7,Dane!S$3:S$139)</f>
        <v>0</v>
      </c>
      <c r="M7" s="67">
        <f>SUMIF(Koszty!$D$3:$D$139,$B7,Koszty!AC$3:AC$139)</f>
        <v>0</v>
      </c>
      <c r="N7" s="67">
        <f>SUMIF(Koszty!$D$3:$D$139,$B7,Koszty!AD$3:AD$139)</f>
        <v>1123286.3999999999</v>
      </c>
      <c r="O7" s="67">
        <f>SUMIF(Koszty!$D$3:$D$139,$B7,Koszty!AE$3:AE$139)</f>
        <v>3864</v>
      </c>
      <c r="P7" s="68">
        <f>SUM(M7:O7)</f>
        <v>1127150.3999999999</v>
      </c>
      <c r="Q7" s="68">
        <f t="shared" si="0"/>
        <v>225430.08</v>
      </c>
      <c r="R7" s="68">
        <f t="shared" si="1"/>
        <v>1352580.48</v>
      </c>
      <c r="S7" s="68">
        <f>SUMIF(Koszty!$D$3:$D$139,$B7,Koszty!AI$3:AI$139)</f>
        <v>0</v>
      </c>
      <c r="T7" s="68">
        <f>SUMIF(Koszty!$D$3:$D$139,$B7,Koszty!AJ$3:AJ$139)</f>
        <v>851127.83999999985</v>
      </c>
      <c r="U7" s="68">
        <f>SUMIF(Koszty!$D$3:$D$139,$B7,Koszty!AK$3:AK$139)</f>
        <v>501452.64000000007</v>
      </c>
    </row>
    <row r="8" spans="1:21" x14ac:dyDescent="0.25">
      <c r="A8" s="3"/>
      <c r="B8" s="65" t="s">
        <v>590</v>
      </c>
      <c r="C8" s="66">
        <f>SUMIF(Dane!$D$3:$D$139,$B8,Dane!$H$3:$H$139)</f>
        <v>4.1000000000000005</v>
      </c>
      <c r="D8" s="66">
        <f>SUMIF(Dane!$D$3:$D$139,$B8,Dane!K$3:K$139)</f>
        <v>0</v>
      </c>
      <c r="E8" s="66">
        <f>SUMIF(Dane!$D$3:$D$139,$B8,Dane!L$3:L$139)</f>
        <v>0</v>
      </c>
      <c r="F8" s="66">
        <f>SUMIF(Dane!$D$3:$D$139,$B8,Dane!M$3:M$139)</f>
        <v>0.1</v>
      </c>
      <c r="G8" s="66">
        <f>SUMIF(Dane!$D$3:$D$139,$B8,Dane!N$3:N$139)</f>
        <v>0</v>
      </c>
      <c r="H8" s="66">
        <f>SUMIF(Dane!$D$3:$D$139,$B8,Dane!O$3:O$139)</f>
        <v>0</v>
      </c>
      <c r="I8" s="66">
        <f>SUMIF(Dane!$D$3:$D$139,$B8,Dane!P$3:P$139)</f>
        <v>2</v>
      </c>
      <c r="J8" s="66">
        <f>SUMIF(Dane!$D$3:$D$139,$B8,Dane!Q$3:Q$139)</f>
        <v>0.55000000000000004</v>
      </c>
      <c r="K8" s="66">
        <f>SUMIF(Dane!$D$3:$D$139,$B8,Dane!R$3:R$139)</f>
        <v>0.4</v>
      </c>
      <c r="L8" s="66">
        <f>SUMIF(Dane!$D$3:$D$139,$B8,Dane!S$3:S$139)</f>
        <v>1.05</v>
      </c>
      <c r="M8" s="67">
        <f>SUMIF(Koszty!$D$3:$D$139,$B8,Koszty!AC$3:AC$139)</f>
        <v>165200</v>
      </c>
      <c r="N8" s="67">
        <f>SUMIF(Koszty!$D$3:$D$139,$B8,Koszty!AD$3:AD$139)</f>
        <v>435267.99999999994</v>
      </c>
      <c r="O8" s="67">
        <f>SUMIF(Koszty!$D$3:$D$139,$B8,Koszty!AE$3:AE$139)</f>
        <v>21896</v>
      </c>
      <c r="P8" s="68">
        <f>SUM(M8:O8)</f>
        <v>622364</v>
      </c>
      <c r="Q8" s="68">
        <f t="shared" si="0"/>
        <v>124472.8</v>
      </c>
      <c r="R8" s="68">
        <f t="shared" si="1"/>
        <v>746836.8</v>
      </c>
      <c r="S8" s="68">
        <f>SUMIF(Koszty!$D$3:$D$139,$B8,Koszty!AI$3:AI$139)</f>
        <v>0</v>
      </c>
      <c r="T8" s="68">
        <f>SUMIF(Koszty!$D$3:$D$139,$B8,Koszty!AJ$3:AJ$139)</f>
        <v>746836.79999999993</v>
      </c>
      <c r="U8" s="68">
        <f>SUMIF(Koszty!$D$3:$D$139,$B8,Koszty!AK$3:AK$139)</f>
        <v>0</v>
      </c>
    </row>
    <row r="9" spans="1:21" x14ac:dyDescent="0.25">
      <c r="A9" s="3"/>
      <c r="B9" s="65" t="s">
        <v>801</v>
      </c>
      <c r="C9" s="66">
        <f>SUMIF(Dane!$D$3:$D$139,$B9,Dane!$H$3:$H$139)</f>
        <v>0</v>
      </c>
      <c r="D9" s="66">
        <f>SUMIF(Dane!$D$3:$D$139,$B9,Dane!K$3:K$139)</f>
        <v>0</v>
      </c>
      <c r="E9" s="66">
        <f>SUMIF(Dane!$D$3:$D$139,$B9,Dane!L$3:L$139)</f>
        <v>0</v>
      </c>
      <c r="F9" s="66">
        <f>SUMIF(Dane!$D$3:$D$139,$B9,Dane!M$3:M$139)</f>
        <v>0</v>
      </c>
      <c r="G9" s="66">
        <f>SUMIF(Dane!$D$3:$D$139,$B9,Dane!N$3:N$139)</f>
        <v>0</v>
      </c>
      <c r="H9" s="66">
        <f>SUMIF(Dane!$D$3:$D$139,$B9,Dane!O$3:O$139)</f>
        <v>0</v>
      </c>
      <c r="I9" s="66">
        <f>SUMIF(Dane!$D$3:$D$139,$B9,Dane!P$3:P$139)</f>
        <v>0</v>
      </c>
      <c r="J9" s="66">
        <f>SUMIF(Dane!$D$3:$D$139,$B9,Dane!Q$3:Q$139)</f>
        <v>0</v>
      </c>
      <c r="K9" s="66">
        <f>SUMIF(Dane!$D$3:$D$139,$B9,Dane!R$3:R$139)</f>
        <v>0</v>
      </c>
      <c r="L9" s="66">
        <f>SUMIF(Dane!$D$3:$D$139,$B9,Dane!S$3:S$139)</f>
        <v>0</v>
      </c>
      <c r="M9" s="67">
        <f>SUMIF(Koszty!$D$3:$D$139,$B9,Koszty!AC$3:AC$139)</f>
        <v>0</v>
      </c>
      <c r="N9" s="67">
        <f>SUMIF(Koszty!$D$3:$D$139,$B9,Koszty!AD$3:AD$139)</f>
        <v>0</v>
      </c>
      <c r="O9" s="67">
        <f>SUMIF(Koszty!$D$3:$D$139,$B9,Koszty!AE$3:AE$139)</f>
        <v>0</v>
      </c>
      <c r="P9" s="68">
        <f>SUM(M9:O9)</f>
        <v>0</v>
      </c>
      <c r="Q9" s="68">
        <f t="shared" si="0"/>
        <v>0</v>
      </c>
      <c r="R9" s="68">
        <f t="shared" si="1"/>
        <v>0</v>
      </c>
      <c r="S9" s="68">
        <f>SUMIF(Koszty!$D$3:$D$139,$B9,Koszty!AI$3:AI$139)</f>
        <v>0</v>
      </c>
      <c r="T9" s="68">
        <f>SUMIF(Koszty!$D$3:$D$139,$B9,Koszty!AJ$3:AJ$139)</f>
        <v>0</v>
      </c>
      <c r="U9" s="68">
        <f>SUMIF(Koszty!$D$3:$D$139,$B9,Koszty!AK$3:AK$139)</f>
        <v>0</v>
      </c>
    </row>
    <row r="10" spans="1:21" x14ac:dyDescent="0.25">
      <c r="A10" s="3"/>
      <c r="B10" s="73" t="s">
        <v>855</v>
      </c>
      <c r="C10" s="74">
        <f t="shared" ref="C10:U10" si="2">SUM(C5:C9)</f>
        <v>32.5</v>
      </c>
      <c r="D10" s="74">
        <f t="shared" si="2"/>
        <v>11.399999999999999</v>
      </c>
      <c r="E10" s="74">
        <f t="shared" si="2"/>
        <v>1</v>
      </c>
      <c r="F10" s="74">
        <f t="shared" si="2"/>
        <v>0.1</v>
      </c>
      <c r="G10" s="74">
        <f t="shared" si="2"/>
        <v>0</v>
      </c>
      <c r="H10" s="74">
        <f t="shared" ref="H10:I10" si="3">SUM(H5:H9)</f>
        <v>0</v>
      </c>
      <c r="I10" s="74">
        <f t="shared" si="3"/>
        <v>8.4</v>
      </c>
      <c r="J10" s="74">
        <f t="shared" si="2"/>
        <v>10.15</v>
      </c>
      <c r="K10" s="74">
        <f t="shared" si="2"/>
        <v>0.4</v>
      </c>
      <c r="L10" s="74">
        <f t="shared" si="2"/>
        <v>1.05</v>
      </c>
      <c r="M10" s="75">
        <f t="shared" si="2"/>
        <v>492960</v>
      </c>
      <c r="N10" s="75">
        <f t="shared" si="2"/>
        <v>13268083.15</v>
      </c>
      <c r="O10" s="75">
        <f t="shared" si="2"/>
        <v>57400</v>
      </c>
      <c r="P10" s="75">
        <f t="shared" si="2"/>
        <v>13818443.15</v>
      </c>
      <c r="Q10" s="75">
        <f t="shared" si="2"/>
        <v>2763688.63</v>
      </c>
      <c r="R10" s="75">
        <f t="shared" si="2"/>
        <v>16582131.780000001</v>
      </c>
      <c r="S10" s="75">
        <f t="shared" si="2"/>
        <v>0</v>
      </c>
      <c r="T10" s="75">
        <f t="shared" si="2"/>
        <v>16080679.140000001</v>
      </c>
      <c r="U10" s="75">
        <f t="shared" si="2"/>
        <v>501452.64000000007</v>
      </c>
    </row>
    <row r="11" spans="1:21" x14ac:dyDescent="0.25">
      <c r="A11" s="3"/>
      <c r="B11" s="34"/>
      <c r="C11" s="34"/>
      <c r="D11" s="34"/>
      <c r="E11" s="34"/>
      <c r="F11" s="34"/>
      <c r="G11" s="34"/>
      <c r="H11" s="34"/>
      <c r="I11" s="34"/>
      <c r="J11" s="34"/>
      <c r="K11" s="34"/>
      <c r="L11" s="34"/>
      <c r="M11" s="34"/>
      <c r="N11" s="34"/>
      <c r="O11" s="34"/>
      <c r="P11" s="34"/>
      <c r="Q11" s="34"/>
      <c r="R11" s="34"/>
      <c r="S11" s="34"/>
      <c r="T11" s="34"/>
    </row>
    <row r="12" spans="1:21" x14ac:dyDescent="0.25">
      <c r="A12" s="3"/>
      <c r="B12" s="34"/>
      <c r="C12" s="34"/>
      <c r="D12" s="34"/>
      <c r="E12" s="34"/>
      <c r="F12" s="34"/>
      <c r="G12" s="34"/>
      <c r="H12" s="34"/>
      <c r="I12" s="34"/>
      <c r="J12" s="34"/>
      <c r="K12" s="34"/>
      <c r="L12" s="34"/>
      <c r="M12" s="34"/>
      <c r="N12" s="34"/>
      <c r="O12" s="34"/>
      <c r="P12" s="34"/>
      <c r="Q12" s="34"/>
      <c r="R12" s="34"/>
      <c r="S12" s="34"/>
      <c r="T12" s="34"/>
    </row>
    <row r="13" spans="1:21" x14ac:dyDescent="0.25">
      <c r="A13" s="3"/>
      <c r="B13" s="34"/>
      <c r="C13" s="34"/>
      <c r="D13" s="34"/>
      <c r="E13" s="34"/>
      <c r="F13" s="34"/>
      <c r="G13" s="34"/>
      <c r="H13" s="34"/>
      <c r="I13" s="34"/>
      <c r="J13" s="34"/>
      <c r="K13" s="34"/>
      <c r="L13" s="34"/>
      <c r="M13" s="34"/>
      <c r="N13" s="34"/>
      <c r="O13" s="34"/>
      <c r="P13" s="34"/>
      <c r="Q13" s="34"/>
      <c r="R13" s="34"/>
      <c r="S13" s="34"/>
      <c r="T13" s="34"/>
    </row>
    <row r="14" spans="1:21" x14ac:dyDescent="0.25">
      <c r="A14" s="3"/>
      <c r="B14" s="34"/>
      <c r="C14" s="34"/>
      <c r="D14" s="34"/>
      <c r="E14" s="34"/>
      <c r="F14" s="34"/>
      <c r="G14" s="34"/>
      <c r="H14" s="34"/>
      <c r="I14" s="34"/>
      <c r="J14" s="34"/>
      <c r="K14" s="34"/>
      <c r="L14" s="34"/>
      <c r="M14" s="34"/>
      <c r="N14" s="34"/>
      <c r="O14" s="34"/>
      <c r="P14" s="34"/>
      <c r="Q14" s="34"/>
      <c r="R14" s="34"/>
      <c r="S14" s="34"/>
      <c r="T14" s="34"/>
    </row>
    <row r="15" spans="1:21" x14ac:dyDescent="0.25">
      <c r="A15" s="3"/>
      <c r="B15" s="34"/>
      <c r="C15" s="34"/>
      <c r="D15" s="34"/>
      <c r="E15" s="34"/>
      <c r="F15" s="34"/>
      <c r="G15" s="34"/>
      <c r="H15" s="34"/>
      <c r="I15" s="34"/>
      <c r="J15" s="34"/>
      <c r="K15" s="34"/>
      <c r="L15" s="34"/>
      <c r="M15" s="34"/>
      <c r="N15" s="34"/>
      <c r="O15" s="34"/>
      <c r="P15" s="34"/>
      <c r="Q15" s="34"/>
      <c r="R15" s="34"/>
      <c r="S15" s="34"/>
      <c r="T15" s="34"/>
    </row>
    <row r="16" spans="1:21" x14ac:dyDescent="0.25">
      <c r="A16" s="3"/>
      <c r="B16" s="34"/>
      <c r="C16" s="34"/>
      <c r="D16" s="34"/>
      <c r="E16" s="34"/>
      <c r="F16" s="34"/>
      <c r="G16" s="34"/>
      <c r="H16" s="34"/>
      <c r="I16" s="34"/>
      <c r="J16" s="34"/>
      <c r="K16" s="34"/>
      <c r="L16" s="34"/>
      <c r="M16" s="34"/>
      <c r="N16" s="34"/>
      <c r="O16" s="34"/>
      <c r="P16" s="34"/>
      <c r="Q16" s="34"/>
      <c r="R16" s="34"/>
      <c r="S16" s="34"/>
      <c r="T16" s="34"/>
    </row>
    <row r="17" spans="2:20" x14ac:dyDescent="0.25">
      <c r="B17" s="34"/>
      <c r="C17" s="34"/>
      <c r="D17" s="34"/>
      <c r="E17" s="34"/>
      <c r="F17" s="34"/>
      <c r="G17" s="34"/>
      <c r="H17" s="34"/>
      <c r="I17" s="34"/>
      <c r="J17" s="34"/>
      <c r="K17" s="34"/>
      <c r="L17" s="34"/>
      <c r="M17" s="34"/>
      <c r="N17" s="34"/>
      <c r="O17" s="34"/>
      <c r="P17" s="34"/>
      <c r="Q17" s="34"/>
      <c r="R17" s="34"/>
      <c r="S17" s="34"/>
      <c r="T17" s="34"/>
    </row>
    <row r="18" spans="2:20" hidden="1" x14ac:dyDescent="0.25">
      <c r="B18" s="34"/>
      <c r="C18" s="34"/>
      <c r="D18" s="34"/>
      <c r="E18" s="34"/>
      <c r="F18" s="34"/>
      <c r="G18" s="34"/>
      <c r="H18" s="34"/>
      <c r="I18" s="34"/>
      <c r="J18" s="34"/>
      <c r="K18" s="34"/>
      <c r="L18" s="34"/>
      <c r="M18" s="34"/>
      <c r="N18" s="34"/>
      <c r="O18" s="34"/>
      <c r="P18" s="34"/>
      <c r="Q18" s="34"/>
      <c r="R18" s="34"/>
      <c r="S18" s="34"/>
      <c r="T18" s="34"/>
    </row>
    <row r="19" spans="2:20" hidden="1" x14ac:dyDescent="0.25">
      <c r="B19" s="34"/>
      <c r="C19" s="34"/>
      <c r="D19" s="34"/>
      <c r="E19" s="34"/>
      <c r="F19" s="34"/>
      <c r="G19" s="34"/>
      <c r="H19" s="34"/>
      <c r="I19" s="34"/>
      <c r="J19" s="34"/>
      <c r="K19" s="34"/>
      <c r="L19" s="34"/>
      <c r="M19" s="34"/>
      <c r="N19" s="34"/>
      <c r="O19" s="34"/>
      <c r="P19" s="34"/>
      <c r="Q19" s="34"/>
      <c r="R19" s="34"/>
      <c r="S19" s="34"/>
      <c r="T19" s="34"/>
    </row>
    <row r="20" spans="2:20" x14ac:dyDescent="0.25">
      <c r="B20" s="34"/>
      <c r="C20" s="34"/>
      <c r="D20" s="34"/>
      <c r="E20" s="34"/>
      <c r="F20" s="34"/>
      <c r="G20" s="34"/>
      <c r="H20" s="34"/>
      <c r="I20" s="34"/>
      <c r="J20" s="34"/>
      <c r="K20" s="34"/>
      <c r="L20" s="34"/>
      <c r="M20" s="34"/>
      <c r="N20" s="34"/>
      <c r="O20" s="34"/>
      <c r="P20" s="34"/>
      <c r="Q20" s="34"/>
      <c r="R20" s="34"/>
      <c r="S20" s="34"/>
      <c r="T20" s="34"/>
    </row>
    <row r="21" spans="2:20" x14ac:dyDescent="0.25">
      <c r="B21" s="34"/>
      <c r="C21" s="34"/>
      <c r="D21" s="34"/>
      <c r="E21" s="34"/>
      <c r="F21" s="34"/>
      <c r="G21" s="34"/>
      <c r="H21" s="34"/>
      <c r="I21" s="34"/>
      <c r="J21" s="34"/>
      <c r="K21" s="34"/>
      <c r="L21" s="34"/>
      <c r="M21" s="34"/>
      <c r="N21" s="34"/>
      <c r="O21" s="34"/>
      <c r="P21" s="34"/>
      <c r="Q21" s="34"/>
      <c r="R21" s="34"/>
      <c r="S21" s="34"/>
      <c r="T21" s="34"/>
    </row>
    <row r="22" spans="2:20" x14ac:dyDescent="0.25">
      <c r="B22" s="34"/>
      <c r="C22" s="34"/>
      <c r="D22" s="34"/>
      <c r="E22" s="34"/>
      <c r="F22" s="34"/>
      <c r="G22" s="34"/>
      <c r="H22" s="34"/>
      <c r="I22" s="34"/>
      <c r="J22" s="34"/>
      <c r="K22" s="34"/>
      <c r="L22" s="34"/>
      <c r="M22" s="34"/>
      <c r="N22" s="34"/>
      <c r="O22" s="34"/>
      <c r="P22" s="34"/>
      <c r="Q22" s="34"/>
      <c r="R22" s="34"/>
      <c r="S22" s="34"/>
      <c r="T22" s="34"/>
    </row>
    <row r="23" spans="2:20" x14ac:dyDescent="0.25">
      <c r="B23" s="34"/>
      <c r="C23" s="34"/>
      <c r="D23" s="34"/>
      <c r="E23" s="34"/>
      <c r="F23" s="34"/>
      <c r="G23" s="34"/>
      <c r="H23" s="34"/>
      <c r="I23" s="34"/>
      <c r="J23" s="34"/>
      <c r="K23" s="34"/>
      <c r="L23" s="34"/>
      <c r="M23" s="34"/>
      <c r="N23" s="34"/>
      <c r="O23" s="34"/>
      <c r="P23" s="34"/>
      <c r="Q23" s="34"/>
      <c r="R23" s="34"/>
      <c r="S23" s="34"/>
      <c r="T23" s="34"/>
    </row>
    <row r="24" spans="2:20" x14ac:dyDescent="0.25">
      <c r="B24" s="34"/>
      <c r="C24" s="34"/>
      <c r="D24" s="34"/>
      <c r="E24" s="34"/>
      <c r="F24" s="34"/>
      <c r="G24" s="34"/>
      <c r="H24" s="34"/>
      <c r="I24" s="34"/>
      <c r="J24" s="34"/>
      <c r="K24" s="34"/>
      <c r="L24" s="34"/>
      <c r="M24" s="34"/>
      <c r="N24" s="34"/>
      <c r="O24" s="34"/>
      <c r="P24" s="34"/>
      <c r="Q24" s="34"/>
      <c r="R24" s="34"/>
      <c r="S24" s="34"/>
      <c r="T24" s="34"/>
    </row>
    <row r="25" spans="2:20" x14ac:dyDescent="0.25">
      <c r="B25" s="34"/>
      <c r="C25" s="34"/>
      <c r="D25" s="34"/>
      <c r="E25" s="34"/>
      <c r="F25" s="34"/>
      <c r="G25" s="34"/>
      <c r="H25" s="34"/>
      <c r="I25" s="34"/>
      <c r="J25" s="34"/>
      <c r="K25" s="34"/>
      <c r="L25" s="34"/>
      <c r="M25" s="34"/>
      <c r="N25" s="34"/>
      <c r="O25" s="34"/>
      <c r="P25" s="34"/>
      <c r="Q25" s="34"/>
      <c r="R25" s="34"/>
      <c r="S25" s="34"/>
      <c r="T25" s="3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3BE81-5EA8-421A-A0BD-2B2B11A052A8}">
  <dimension ref="B2:XFD1048576"/>
  <sheetViews>
    <sheetView showGridLines="0" tabSelected="1" topLeftCell="C58" zoomScale="70" zoomScaleNormal="70" workbookViewId="0">
      <selection activeCell="O60" sqref="O60"/>
    </sheetView>
  </sheetViews>
  <sheetFormatPr defaultRowHeight="15" x14ac:dyDescent="0.25"/>
  <cols>
    <col min="2" max="2" width="19.28515625" customWidth="1"/>
    <col min="3" max="3" width="15.140625" customWidth="1"/>
    <col min="4" max="5" width="17.28515625" customWidth="1"/>
    <col min="6" max="6" width="19.5703125" customWidth="1"/>
    <col min="7" max="7" width="18.42578125" customWidth="1"/>
    <col min="8" max="9" width="18.42578125" style="3" customWidth="1"/>
    <col min="10" max="10" width="14.7109375" customWidth="1"/>
    <col min="11" max="11" width="16.7109375" customWidth="1"/>
    <col min="12" max="12" width="14.28515625" customWidth="1"/>
    <col min="13" max="13" width="14.5703125" customWidth="1"/>
    <col min="14" max="14" width="20.5703125" customWidth="1"/>
    <col min="15" max="15" width="14.5703125" customWidth="1"/>
    <col min="16" max="16" width="15.7109375" bestFit="1" customWidth="1"/>
    <col min="17" max="17" width="14.5703125" bestFit="1" customWidth="1"/>
    <col min="18" max="18" width="15.7109375" bestFit="1" customWidth="1"/>
    <col min="19" max="19" width="11.5703125" bestFit="1" customWidth="1"/>
    <col min="20" max="20" width="15.85546875" bestFit="1" customWidth="1"/>
    <col min="21" max="21" width="11.5703125" bestFit="1" customWidth="1"/>
    <col min="22" max="22" width="10.5703125" bestFit="1" customWidth="1"/>
    <col min="23" max="23" width="12.42578125" bestFit="1" customWidth="1"/>
    <col min="24" max="25" width="9.140625" customWidth="1"/>
    <col min="26" max="26" width="12.42578125" bestFit="1" customWidth="1"/>
    <col min="27" max="27" width="14.28515625" bestFit="1" customWidth="1"/>
    <col min="28" max="28" width="12.42578125" bestFit="1" customWidth="1"/>
    <col min="29" max="29" width="14.7109375" bestFit="1" customWidth="1"/>
    <col min="30" max="30" width="11.5703125" bestFit="1" customWidth="1"/>
    <col min="31" max="31" width="13.42578125" bestFit="1" customWidth="1"/>
    <col min="32" max="32" width="12.42578125" bestFit="1" customWidth="1"/>
    <col min="33" max="33" width="3.42578125" customWidth="1"/>
    <col min="34" max="34" width="11.5703125" bestFit="1" customWidth="1"/>
    <col min="35" max="35" width="13.42578125" bestFit="1" customWidth="1"/>
    <col min="36" max="36" width="10.28515625" bestFit="1" customWidth="1"/>
    <col min="37" max="37" width="13.42578125" bestFit="1" customWidth="1"/>
    <col min="38" max="38" width="12.42578125" bestFit="1" customWidth="1"/>
    <col min="39" max="39" width="13.42578125" bestFit="1" customWidth="1"/>
    <col min="40" max="40" width="11.5703125" bestFit="1" customWidth="1"/>
    <col min="41" max="41" width="13.42578125" bestFit="1" customWidth="1"/>
    <col min="42" max="42" width="12.42578125" bestFit="1" customWidth="1"/>
  </cols>
  <sheetData>
    <row r="2" spans="2:45" ht="55.5" customHeight="1" x14ac:dyDescent="0.25">
      <c r="B2" s="158" t="s">
        <v>856</v>
      </c>
      <c r="C2" s="20" t="s">
        <v>847</v>
      </c>
      <c r="D2" s="20" t="s">
        <v>8</v>
      </c>
      <c r="E2" s="20" t="s">
        <v>9</v>
      </c>
      <c r="F2" s="20" t="s">
        <v>10</v>
      </c>
      <c r="G2" s="20" t="s">
        <v>11</v>
      </c>
      <c r="H2" s="20" t="s">
        <v>947</v>
      </c>
      <c r="I2" s="20" t="s">
        <v>948</v>
      </c>
      <c r="J2" s="20" t="s">
        <v>848</v>
      </c>
      <c r="K2" s="20" t="s">
        <v>849</v>
      </c>
      <c r="L2" s="20" t="s">
        <v>850</v>
      </c>
      <c r="M2" s="20" t="s">
        <v>851</v>
      </c>
      <c r="N2" s="20" t="s">
        <v>995</v>
      </c>
      <c r="O2" s="20" t="s">
        <v>852</v>
      </c>
      <c r="P2" s="20" t="s">
        <v>1074</v>
      </c>
      <c r="Q2" s="51" t="s">
        <v>925</v>
      </c>
      <c r="R2" s="20" t="s">
        <v>1075</v>
      </c>
      <c r="S2" s="51" t="s">
        <v>893</v>
      </c>
      <c r="T2" s="51" t="s">
        <v>895</v>
      </c>
      <c r="U2" s="51" t="s">
        <v>894</v>
      </c>
      <c r="W2" s="3"/>
      <c r="X2" s="3"/>
      <c r="Y2" s="3"/>
      <c r="Z2" s="3"/>
      <c r="AA2" s="3"/>
      <c r="AB2" s="3"/>
      <c r="AC2" s="3"/>
      <c r="AD2" s="3"/>
      <c r="AE2" s="3"/>
      <c r="AF2" s="3"/>
      <c r="AG2" s="3"/>
      <c r="AH2" s="3"/>
      <c r="AI2" s="3"/>
      <c r="AJ2" s="3"/>
      <c r="AK2" s="3"/>
      <c r="AL2" s="3"/>
      <c r="AM2" s="3"/>
      <c r="AN2" s="3"/>
      <c r="AO2" s="3"/>
      <c r="AP2" s="3"/>
    </row>
    <row r="3" spans="2:45" x14ac:dyDescent="0.25">
      <c r="B3" s="34"/>
      <c r="C3" s="34"/>
      <c r="D3" s="34"/>
      <c r="E3" s="34"/>
      <c r="F3" s="34"/>
      <c r="G3" s="34"/>
      <c r="H3" s="34"/>
      <c r="I3" s="34"/>
      <c r="J3" s="34"/>
      <c r="K3" s="34"/>
      <c r="L3" s="34"/>
      <c r="M3" s="34"/>
      <c r="N3" s="34"/>
      <c r="O3" s="34"/>
      <c r="P3" s="34"/>
      <c r="Q3" s="34"/>
      <c r="R3" s="34"/>
      <c r="W3" s="3"/>
      <c r="X3" s="3"/>
      <c r="Y3" s="3"/>
      <c r="Z3" s="3"/>
      <c r="AA3" s="3"/>
      <c r="AB3" s="3"/>
      <c r="AC3" s="3"/>
      <c r="AD3" s="3"/>
      <c r="AE3" s="3"/>
      <c r="AF3" s="3"/>
      <c r="AG3" s="3"/>
      <c r="AH3" s="3"/>
      <c r="AI3" s="3"/>
      <c r="AJ3" s="3"/>
      <c r="AK3" s="3"/>
      <c r="AL3" s="3"/>
      <c r="AM3" s="3"/>
      <c r="AN3" s="3"/>
      <c r="AO3" s="3"/>
      <c r="AP3" s="3"/>
    </row>
    <row r="4" spans="2:45" x14ac:dyDescent="0.25">
      <c r="B4" s="34"/>
      <c r="C4" s="34"/>
      <c r="D4" s="34"/>
      <c r="E4" s="34"/>
      <c r="F4" s="34"/>
      <c r="G4" s="34"/>
      <c r="H4" s="34"/>
      <c r="I4" s="34"/>
      <c r="J4" s="34"/>
      <c r="K4" s="34"/>
      <c r="L4" s="34"/>
      <c r="M4" s="34"/>
      <c r="N4" s="34"/>
      <c r="O4" s="34"/>
      <c r="P4" s="34"/>
      <c r="Q4" s="34"/>
      <c r="R4" s="34"/>
      <c r="W4" s="3"/>
      <c r="X4" s="3"/>
      <c r="Y4" s="3"/>
      <c r="Z4" s="3"/>
      <c r="AA4" s="3"/>
      <c r="AB4" s="3"/>
      <c r="AC4" s="3"/>
      <c r="AD4" s="3"/>
      <c r="AE4" s="3"/>
      <c r="AF4" s="3"/>
      <c r="AG4" s="3"/>
      <c r="AH4" s="3"/>
      <c r="AI4" s="3"/>
      <c r="AJ4" s="3"/>
      <c r="AK4" s="3"/>
      <c r="AL4" s="3"/>
      <c r="AM4" s="3"/>
      <c r="AN4" s="3"/>
      <c r="AO4" s="3"/>
      <c r="AP4" s="3"/>
      <c r="AQ4" s="3"/>
      <c r="AR4" s="3"/>
      <c r="AS4" s="3"/>
    </row>
    <row r="5" spans="2:45" x14ac:dyDescent="0.25">
      <c r="B5" s="78" t="s">
        <v>857</v>
      </c>
      <c r="C5" s="76">
        <f ca="1">INDIRECT($B5&amp;"!"&amp;VLOOKUP(COLUMN(),$B$1048549:$C$1048569,2,TRUE)&amp;"10")</f>
        <v>80.099999999999994</v>
      </c>
      <c r="D5" s="76">
        <f t="shared" ref="D5:T11" ca="1" si="0">INDIRECT($B5&amp;"!"&amp;VLOOKUP(COLUMN(),$B$1048549:$C$1048569,2,TRUE)&amp;"10")</f>
        <v>49.149999999999991</v>
      </c>
      <c r="E5" s="76">
        <f t="shared" ca="1" si="0"/>
        <v>4.05</v>
      </c>
      <c r="F5" s="76">
        <f t="shared" ca="1" si="0"/>
        <v>1.45</v>
      </c>
      <c r="G5" s="76">
        <f t="shared" ca="1" si="0"/>
        <v>3</v>
      </c>
      <c r="H5" s="76">
        <f t="shared" ca="1" si="0"/>
        <v>0.3</v>
      </c>
      <c r="I5" s="76">
        <f t="shared" ca="1" si="0"/>
        <v>0.35</v>
      </c>
      <c r="J5" s="76">
        <f t="shared" ca="1" si="0"/>
        <v>1.1000000000000001</v>
      </c>
      <c r="K5" s="76">
        <f t="shared" ca="1" si="0"/>
        <v>2.2000000000000002</v>
      </c>
      <c r="L5" s="76">
        <f t="shared" ca="1" si="0"/>
        <v>18.5</v>
      </c>
      <c r="M5" s="77">
        <f ca="1">INDIRECT($B5&amp;"!"&amp;VLOOKUP(COLUMN(),$B$1048549:$C$1048569,2,TRUE)&amp;"10")</f>
        <v>1070400</v>
      </c>
      <c r="N5" s="77">
        <f ca="1">INDIRECT($B5&amp;"!"&amp;VLOOKUP(COLUMN(),$B$1048549:$C$1048569,2,TRUE)&amp;"10")</f>
        <v>46053179.25</v>
      </c>
      <c r="O5" s="77">
        <f t="shared" ca="1" si="0"/>
        <v>74256</v>
      </c>
      <c r="P5" s="77">
        <f t="shared" ca="1" si="0"/>
        <v>47197835.25</v>
      </c>
      <c r="Q5" s="77">
        <f t="shared" ca="1" si="0"/>
        <v>9439567.0499999989</v>
      </c>
      <c r="R5" s="77">
        <f t="shared" ca="1" si="0"/>
        <v>56637402.299999997</v>
      </c>
      <c r="S5" s="77">
        <f t="shared" ca="1" si="0"/>
        <v>1753468.8</v>
      </c>
      <c r="T5" s="77">
        <f t="shared" ca="1" si="0"/>
        <v>54883933.499999993</v>
      </c>
      <c r="U5" s="77">
        <f t="shared" ref="U5:U11" ca="1" si="1">INDIRECT($B5&amp;"!"&amp;VLOOKUP(COLUMN(),$B$1048549:$C$1048569,2,TRUE)&amp;"10")</f>
        <v>0</v>
      </c>
      <c r="W5" s="3"/>
      <c r="X5" s="3"/>
      <c r="Y5" s="3"/>
      <c r="Z5" s="3"/>
      <c r="AA5" s="3"/>
      <c r="AB5" s="3"/>
      <c r="AC5" s="3"/>
      <c r="AD5" s="3"/>
      <c r="AE5" s="3"/>
      <c r="AF5" s="3"/>
      <c r="AG5" s="3"/>
      <c r="AH5" s="3"/>
      <c r="AI5" s="3"/>
      <c r="AJ5" s="3"/>
      <c r="AK5" s="3"/>
      <c r="AL5" s="3"/>
      <c r="AM5" s="3"/>
      <c r="AN5" s="3"/>
      <c r="AO5" s="3"/>
      <c r="AP5" s="3"/>
      <c r="AQ5" s="3"/>
      <c r="AR5" s="3"/>
      <c r="AS5" s="3"/>
    </row>
    <row r="6" spans="2:45" x14ac:dyDescent="0.25">
      <c r="B6" s="78" t="s">
        <v>858</v>
      </c>
      <c r="C6" s="76">
        <f t="shared" ref="C6:C11" ca="1" si="2">INDIRECT($B6&amp;"!"&amp;VLOOKUP(COLUMN(),$B$1048549:$C$1048569,2,TRUE)&amp;"10")</f>
        <v>66.5</v>
      </c>
      <c r="D6" s="76">
        <f t="shared" ca="1" si="0"/>
        <v>36.5</v>
      </c>
      <c r="E6" s="76">
        <f t="shared" ca="1" si="0"/>
        <v>0.1</v>
      </c>
      <c r="F6" s="76">
        <f t="shared" ca="1" si="0"/>
        <v>15.7</v>
      </c>
      <c r="G6" s="76">
        <f t="shared" ca="1" si="0"/>
        <v>1.85</v>
      </c>
      <c r="H6" s="76">
        <f t="shared" ca="1" si="0"/>
        <v>0</v>
      </c>
      <c r="I6" s="76">
        <f t="shared" ca="1" si="0"/>
        <v>0</v>
      </c>
      <c r="J6" s="76">
        <f t="shared" ca="1" si="0"/>
        <v>0.65</v>
      </c>
      <c r="K6" s="76">
        <f t="shared" ca="1" si="0"/>
        <v>0</v>
      </c>
      <c r="L6" s="76">
        <f t="shared" ca="1" si="0"/>
        <v>11.700000000000001</v>
      </c>
      <c r="M6" s="77">
        <f t="shared" ca="1" si="0"/>
        <v>910260</v>
      </c>
      <c r="N6" s="77">
        <f t="shared" ca="1" si="0"/>
        <v>31439763.300000001</v>
      </c>
      <c r="O6" s="77">
        <f t="shared" ca="1" si="0"/>
        <v>56840</v>
      </c>
      <c r="P6" s="77">
        <f t="shared" ca="1" si="0"/>
        <v>32406863.300000001</v>
      </c>
      <c r="Q6" s="77">
        <f t="shared" ca="1" si="0"/>
        <v>6481372.6600000001</v>
      </c>
      <c r="R6" s="77">
        <f t="shared" ca="1" si="0"/>
        <v>38888235.960000001</v>
      </c>
      <c r="S6" s="77">
        <f t="shared" ca="1" si="0"/>
        <v>0</v>
      </c>
      <c r="T6" s="77">
        <f t="shared" ca="1" si="0"/>
        <v>34356646.259999998</v>
      </c>
      <c r="U6" s="77">
        <f t="shared" ca="1" si="1"/>
        <v>4531589.7</v>
      </c>
      <c r="W6" s="3"/>
      <c r="X6" s="3"/>
      <c r="Y6" s="3"/>
      <c r="Z6" s="3"/>
      <c r="AA6" s="3"/>
      <c r="AB6" s="3"/>
      <c r="AC6" s="3"/>
      <c r="AD6" s="3"/>
      <c r="AE6" s="3"/>
      <c r="AF6" s="3"/>
      <c r="AG6" s="3"/>
      <c r="AH6" s="3"/>
      <c r="AI6" s="3"/>
      <c r="AJ6" s="3"/>
      <c r="AK6" s="3"/>
      <c r="AL6" s="3"/>
      <c r="AM6" s="3"/>
      <c r="AN6" s="3"/>
      <c r="AO6" s="3"/>
      <c r="AP6" s="3"/>
      <c r="AQ6" s="3"/>
      <c r="AR6" s="3"/>
      <c r="AS6" s="3"/>
    </row>
    <row r="7" spans="2:45" x14ac:dyDescent="0.25">
      <c r="B7" s="78" t="s">
        <v>859</v>
      </c>
      <c r="C7" s="76">
        <f t="shared" ca="1" si="2"/>
        <v>14.2</v>
      </c>
      <c r="D7" s="76">
        <f t="shared" ca="1" si="0"/>
        <v>14.15</v>
      </c>
      <c r="E7" s="76">
        <f t="shared" ca="1" si="0"/>
        <v>0.05</v>
      </c>
      <c r="F7" s="76">
        <f t="shared" ca="1" si="0"/>
        <v>0</v>
      </c>
      <c r="G7" s="76">
        <f t="shared" ca="1" si="0"/>
        <v>0</v>
      </c>
      <c r="H7" s="76">
        <f t="shared" ca="1" si="0"/>
        <v>0</v>
      </c>
      <c r="I7" s="76">
        <f t="shared" ca="1" si="0"/>
        <v>0</v>
      </c>
      <c r="J7" s="76">
        <f t="shared" ca="1" si="0"/>
        <v>0</v>
      </c>
      <c r="K7" s="76">
        <f t="shared" ca="1" si="0"/>
        <v>0</v>
      </c>
      <c r="L7" s="76">
        <f t="shared" ca="1" si="0"/>
        <v>0</v>
      </c>
      <c r="M7" s="77">
        <f t="shared" ca="1" si="0"/>
        <v>168340</v>
      </c>
      <c r="N7" s="77">
        <f t="shared" ca="1" si="0"/>
        <v>13463292</v>
      </c>
      <c r="O7" s="77">
        <f t="shared" ca="1" si="0"/>
        <v>27552</v>
      </c>
      <c r="P7" s="77">
        <f t="shared" ca="1" si="0"/>
        <v>13659184</v>
      </c>
      <c r="Q7" s="77">
        <f t="shared" ca="1" si="0"/>
        <v>2731836.8000000003</v>
      </c>
      <c r="R7" s="77">
        <f t="shared" ca="1" si="0"/>
        <v>16391020.800000001</v>
      </c>
      <c r="S7" s="77">
        <f t="shared" ca="1" si="0"/>
        <v>0</v>
      </c>
      <c r="T7" s="77">
        <f t="shared" ca="1" si="0"/>
        <v>16391020.800000001</v>
      </c>
      <c r="U7" s="77">
        <f t="shared" ca="1" si="1"/>
        <v>0</v>
      </c>
      <c r="W7" s="3"/>
      <c r="X7" s="3"/>
      <c r="Y7" s="3"/>
      <c r="Z7" s="3"/>
      <c r="AA7" s="3"/>
      <c r="AB7" s="3"/>
      <c r="AC7" s="3"/>
      <c r="AD7" s="3"/>
      <c r="AE7" s="3"/>
      <c r="AF7" s="3"/>
      <c r="AG7" s="3"/>
      <c r="AH7" s="3"/>
      <c r="AI7" s="3"/>
      <c r="AJ7" s="3"/>
      <c r="AK7" s="3"/>
      <c r="AL7" s="3"/>
      <c r="AM7" s="3"/>
      <c r="AN7" s="3"/>
      <c r="AO7" s="3"/>
      <c r="AP7" s="3"/>
      <c r="AQ7" s="3"/>
      <c r="AR7" s="3"/>
      <c r="AS7" s="3"/>
    </row>
    <row r="8" spans="2:45" x14ac:dyDescent="0.25">
      <c r="B8" s="78" t="s">
        <v>860</v>
      </c>
      <c r="C8" s="76">
        <f t="shared" ca="1" si="2"/>
        <v>26.75</v>
      </c>
      <c r="D8" s="76">
        <f t="shared" ca="1" si="0"/>
        <v>16.25</v>
      </c>
      <c r="E8" s="76">
        <f t="shared" ca="1" si="0"/>
        <v>0</v>
      </c>
      <c r="F8" s="76">
        <f t="shared" ca="1" si="0"/>
        <v>0.3</v>
      </c>
      <c r="G8" s="76">
        <f t="shared" ca="1" si="0"/>
        <v>0.85000000000000009</v>
      </c>
      <c r="H8" s="76">
        <f t="shared" ca="1" si="0"/>
        <v>0</v>
      </c>
      <c r="I8" s="76">
        <f t="shared" ca="1" si="0"/>
        <v>0</v>
      </c>
      <c r="J8" s="76">
        <f t="shared" ca="1" si="0"/>
        <v>8.4499999999999993</v>
      </c>
      <c r="K8" s="76">
        <f t="shared" ca="1" si="0"/>
        <v>0</v>
      </c>
      <c r="L8" s="76">
        <f t="shared" ca="1" si="0"/>
        <v>0.89999999999999991</v>
      </c>
      <c r="M8" s="77">
        <f t="shared" ca="1" si="0"/>
        <v>409700</v>
      </c>
      <c r="N8" s="77">
        <f t="shared" ca="1" si="0"/>
        <v>14812249.9</v>
      </c>
      <c r="O8" s="77">
        <f t="shared" ca="1" si="0"/>
        <v>24780</v>
      </c>
      <c r="P8" s="77">
        <f t="shared" ca="1" si="0"/>
        <v>15246729.9</v>
      </c>
      <c r="Q8" s="77">
        <f t="shared" ca="1" si="0"/>
        <v>3049345.9800000004</v>
      </c>
      <c r="R8" s="77">
        <f t="shared" ca="1" si="0"/>
        <v>18296075.880000003</v>
      </c>
      <c r="S8" s="77">
        <f t="shared" ca="1" si="0"/>
        <v>0</v>
      </c>
      <c r="T8" s="77">
        <f t="shared" ca="1" si="0"/>
        <v>14872235.879999999</v>
      </c>
      <c r="U8" s="77">
        <f t="shared" ca="1" si="1"/>
        <v>3423840</v>
      </c>
      <c r="W8" s="3"/>
      <c r="X8" s="3"/>
      <c r="Y8" s="3"/>
      <c r="Z8" s="3"/>
      <c r="AA8" s="3"/>
      <c r="AB8" s="3"/>
      <c r="AC8" s="3"/>
      <c r="AD8" s="3"/>
      <c r="AE8" s="3"/>
      <c r="AF8" s="3"/>
      <c r="AG8" s="3"/>
      <c r="AH8" s="3"/>
      <c r="AI8" s="3"/>
      <c r="AJ8" s="3"/>
      <c r="AK8" s="3"/>
      <c r="AL8" s="3"/>
      <c r="AM8" s="3"/>
      <c r="AN8" s="3"/>
      <c r="AO8" s="3"/>
      <c r="AP8" s="3"/>
      <c r="AQ8" s="3"/>
      <c r="AR8" s="3"/>
      <c r="AS8" s="3"/>
    </row>
    <row r="9" spans="2:45" x14ac:dyDescent="0.25">
      <c r="B9" s="78" t="s">
        <v>861</v>
      </c>
      <c r="C9" s="76">
        <f t="shared" ca="1" si="2"/>
        <v>8.8000000000000007</v>
      </c>
      <c r="D9" s="76">
        <f t="shared" ca="1" si="0"/>
        <v>1.3</v>
      </c>
      <c r="E9" s="76">
        <f t="shared" ca="1" si="0"/>
        <v>0.25</v>
      </c>
      <c r="F9" s="76">
        <f t="shared" ca="1" si="0"/>
        <v>0</v>
      </c>
      <c r="G9" s="76">
        <f t="shared" ca="1" si="0"/>
        <v>0</v>
      </c>
      <c r="H9" s="76">
        <f t="shared" ca="1" si="0"/>
        <v>0</v>
      </c>
      <c r="I9" s="76">
        <f t="shared" ca="1" si="0"/>
        <v>0</v>
      </c>
      <c r="J9" s="76">
        <f t="shared" ca="1" si="0"/>
        <v>6.55</v>
      </c>
      <c r="K9" s="76">
        <f t="shared" ca="1" si="0"/>
        <v>0</v>
      </c>
      <c r="L9" s="76">
        <f t="shared" ca="1" si="0"/>
        <v>0.7</v>
      </c>
      <c r="M9" s="77">
        <f t="shared" ca="1" si="0"/>
        <v>54400</v>
      </c>
      <c r="N9" s="77">
        <f t="shared" ca="1" si="0"/>
        <v>778185</v>
      </c>
      <c r="O9" s="77">
        <f t="shared" ca="1" si="0"/>
        <v>4928</v>
      </c>
      <c r="P9" s="77">
        <f t="shared" ca="1" si="0"/>
        <v>837513</v>
      </c>
      <c r="Q9" s="77">
        <f t="shared" ca="1" si="0"/>
        <v>167502.6</v>
      </c>
      <c r="R9" s="77">
        <f t="shared" ca="1" si="0"/>
        <v>1005015.6</v>
      </c>
      <c r="S9" s="77">
        <f t="shared" ca="1" si="0"/>
        <v>0</v>
      </c>
      <c r="T9" s="77">
        <f t="shared" ca="1" si="0"/>
        <v>1005015.6</v>
      </c>
      <c r="U9" s="77">
        <f t="shared" ca="1" si="1"/>
        <v>0</v>
      </c>
      <c r="W9" s="3"/>
      <c r="X9" s="3"/>
      <c r="Y9" s="3"/>
      <c r="Z9" s="3"/>
      <c r="AA9" s="3"/>
      <c r="AB9" s="3"/>
      <c r="AC9" s="3"/>
      <c r="AD9" s="3"/>
      <c r="AE9" s="3"/>
      <c r="AF9" s="3"/>
      <c r="AG9" s="3"/>
      <c r="AH9" s="3"/>
      <c r="AI9" s="3"/>
      <c r="AJ9" s="3"/>
      <c r="AK9" s="3"/>
      <c r="AL9" s="3"/>
      <c r="AM9" s="3"/>
      <c r="AN9" s="3"/>
      <c r="AO9" s="3"/>
      <c r="AP9" s="3"/>
      <c r="AQ9" s="3"/>
      <c r="AR9" s="3"/>
      <c r="AS9" s="3"/>
    </row>
    <row r="10" spans="2:45" x14ac:dyDescent="0.25">
      <c r="B10" s="78" t="s">
        <v>862</v>
      </c>
      <c r="C10" s="76">
        <f t="shared" ca="1" si="2"/>
        <v>32.5</v>
      </c>
      <c r="D10" s="76">
        <f t="shared" ca="1" si="0"/>
        <v>11.399999999999999</v>
      </c>
      <c r="E10" s="76">
        <f t="shared" ca="1" si="0"/>
        <v>1</v>
      </c>
      <c r="F10" s="76">
        <f t="shared" ca="1" si="0"/>
        <v>0.1</v>
      </c>
      <c r="G10" s="76">
        <f t="shared" ca="1" si="0"/>
        <v>0</v>
      </c>
      <c r="H10" s="76">
        <f t="shared" ca="1" si="0"/>
        <v>0</v>
      </c>
      <c r="I10" s="76">
        <f t="shared" ca="1" si="0"/>
        <v>8.4</v>
      </c>
      <c r="J10" s="76">
        <f t="shared" ca="1" si="0"/>
        <v>10.15</v>
      </c>
      <c r="K10" s="76">
        <f t="shared" ca="1" si="0"/>
        <v>0.4</v>
      </c>
      <c r="L10" s="76">
        <f t="shared" ca="1" si="0"/>
        <v>1.05</v>
      </c>
      <c r="M10" s="77">
        <f t="shared" ca="1" si="0"/>
        <v>492960</v>
      </c>
      <c r="N10" s="77">
        <f t="shared" ca="1" si="0"/>
        <v>13268083.15</v>
      </c>
      <c r="O10" s="77">
        <f t="shared" ca="1" si="0"/>
        <v>57400</v>
      </c>
      <c r="P10" s="77">
        <f t="shared" ca="1" si="0"/>
        <v>13818443.15</v>
      </c>
      <c r="Q10" s="77">
        <f t="shared" ca="1" si="0"/>
        <v>2763688.63</v>
      </c>
      <c r="R10" s="77">
        <f t="shared" ca="1" si="0"/>
        <v>16582131.780000001</v>
      </c>
      <c r="S10" s="77">
        <f t="shared" ca="1" si="0"/>
        <v>0</v>
      </c>
      <c r="T10" s="77">
        <f t="shared" ca="1" si="0"/>
        <v>16080679.140000001</v>
      </c>
      <c r="U10" s="77">
        <f t="shared" ca="1" si="1"/>
        <v>501452.64000000007</v>
      </c>
      <c r="W10" s="3"/>
      <c r="X10" s="3"/>
      <c r="Y10" s="3"/>
      <c r="Z10" s="3"/>
      <c r="AA10" s="3"/>
      <c r="AB10" s="3"/>
      <c r="AC10" s="3"/>
      <c r="AD10" s="3"/>
      <c r="AE10" s="3"/>
      <c r="AF10" s="3"/>
      <c r="AG10" s="3"/>
      <c r="AH10" s="3"/>
      <c r="AI10" s="3"/>
      <c r="AJ10" s="3"/>
      <c r="AK10" s="3"/>
      <c r="AL10" s="3"/>
      <c r="AM10" s="3"/>
      <c r="AN10" s="3"/>
      <c r="AO10" s="3"/>
      <c r="AP10" s="3"/>
      <c r="AQ10" s="3"/>
      <c r="AR10" s="3"/>
      <c r="AS10" s="3"/>
    </row>
    <row r="11" spans="2:45" x14ac:dyDescent="0.25">
      <c r="B11" s="78" t="s">
        <v>863</v>
      </c>
      <c r="C11" s="76">
        <f t="shared" ca="1" si="2"/>
        <v>43.3</v>
      </c>
      <c r="D11" s="76">
        <f t="shared" ca="1" si="0"/>
        <v>22.849999999999998</v>
      </c>
      <c r="E11" s="76">
        <f t="shared" ca="1" si="0"/>
        <v>1.9000000000000001</v>
      </c>
      <c r="F11" s="76">
        <f t="shared" ca="1" si="0"/>
        <v>1</v>
      </c>
      <c r="G11" s="76">
        <f t="shared" ca="1" si="0"/>
        <v>0.1</v>
      </c>
      <c r="H11" s="76">
        <f t="shared" ca="1" si="0"/>
        <v>0</v>
      </c>
      <c r="I11" s="76">
        <f t="shared" ca="1" si="0"/>
        <v>0</v>
      </c>
      <c r="J11" s="76">
        <f t="shared" ca="1" si="0"/>
        <v>0</v>
      </c>
      <c r="K11" s="76">
        <f t="shared" ca="1" si="0"/>
        <v>0</v>
      </c>
      <c r="L11" s="76">
        <f t="shared" ca="1" si="0"/>
        <v>17.45</v>
      </c>
      <c r="M11" s="77">
        <f t="shared" ca="1" si="0"/>
        <v>665080</v>
      </c>
      <c r="N11" s="77">
        <f t="shared" ca="1" si="0"/>
        <v>23189928.5</v>
      </c>
      <c r="O11" s="77">
        <f t="shared" ca="1" si="0"/>
        <v>34048</v>
      </c>
      <c r="P11" s="77">
        <f t="shared" ca="1" si="0"/>
        <v>23889056.5</v>
      </c>
      <c r="Q11" s="77">
        <f t="shared" ca="1" si="0"/>
        <v>4777811.3000000007</v>
      </c>
      <c r="R11" s="77">
        <f t="shared" ca="1" si="0"/>
        <v>28666867.799999997</v>
      </c>
      <c r="S11" s="77">
        <f t="shared" ca="1" si="0"/>
        <v>0</v>
      </c>
      <c r="T11" s="77">
        <f t="shared" ca="1" si="0"/>
        <v>26808211.799999997</v>
      </c>
      <c r="U11" s="77">
        <f t="shared" ca="1" si="1"/>
        <v>1858656</v>
      </c>
      <c r="W11" s="3"/>
      <c r="X11" s="3"/>
      <c r="Y11" s="3"/>
      <c r="AG11" s="3"/>
      <c r="AH11" s="3"/>
      <c r="AI11" s="3"/>
      <c r="AJ11" s="3"/>
      <c r="AK11" s="3"/>
      <c r="AL11" s="3"/>
      <c r="AM11" s="3"/>
      <c r="AN11" s="3"/>
      <c r="AO11" s="3"/>
      <c r="AP11" s="3"/>
      <c r="AQ11" s="3"/>
      <c r="AR11" s="3"/>
      <c r="AS11" s="3"/>
    </row>
    <row r="12" spans="2:45" x14ac:dyDescent="0.25">
      <c r="B12" s="81" t="s">
        <v>855</v>
      </c>
      <c r="C12" s="82">
        <f t="shared" ref="C12" ca="1" si="3">SUM(C5:C11)</f>
        <v>272.14999999999998</v>
      </c>
      <c r="D12" s="82">
        <f t="shared" ref="D12:K12" ca="1" si="4">SUM(D5:D11)</f>
        <v>151.6</v>
      </c>
      <c r="E12" s="82">
        <f t="shared" ca="1" si="4"/>
        <v>7.35</v>
      </c>
      <c r="F12" s="82">
        <f t="shared" ca="1" si="4"/>
        <v>18.55</v>
      </c>
      <c r="G12" s="82">
        <f t="shared" ca="1" si="4"/>
        <v>5.7999999999999989</v>
      </c>
      <c r="H12" s="82">
        <f t="shared" ref="H12:I12" ca="1" si="5">SUM(H5:H11)</f>
        <v>0.3</v>
      </c>
      <c r="I12" s="82">
        <f t="shared" ca="1" si="5"/>
        <v>8.75</v>
      </c>
      <c r="J12" s="82">
        <f t="shared" ca="1" si="4"/>
        <v>26.9</v>
      </c>
      <c r="K12" s="82">
        <f t="shared" ca="1" si="4"/>
        <v>2.6</v>
      </c>
      <c r="L12" s="82">
        <f t="shared" ref="L12" ca="1" si="6">SUM(L5:L11)</f>
        <v>50.3</v>
      </c>
      <c r="M12" s="83">
        <f t="shared" ref="M12" ca="1" si="7">SUM(M5:M11)</f>
        <v>3771140</v>
      </c>
      <c r="N12" s="83">
        <f t="shared" ref="N12" ca="1" si="8">SUM(N5:N11)</f>
        <v>143004681.10000002</v>
      </c>
      <c r="O12" s="83">
        <f t="shared" ref="O12" ca="1" si="9">SUM(O5:O11)</f>
        <v>279804</v>
      </c>
      <c r="P12" s="83">
        <f t="shared" ref="P12:Q12" ca="1" si="10">SUM(P5:P11)</f>
        <v>147055625.10000002</v>
      </c>
      <c r="Q12" s="83">
        <f t="shared" ca="1" si="10"/>
        <v>29411125.02</v>
      </c>
      <c r="R12" s="83">
        <f ca="1">SUM(R5:R11)</f>
        <v>176466750.12</v>
      </c>
      <c r="S12" s="83">
        <f t="shared" ref="S12:U12" ca="1" si="11">SUM(S5:S11)</f>
        <v>1753468.8</v>
      </c>
      <c r="T12" s="83">
        <f t="shared" ca="1" si="11"/>
        <v>164397742.97999996</v>
      </c>
      <c r="U12" s="83">
        <f t="shared" ca="1" si="11"/>
        <v>10315538.34</v>
      </c>
    </row>
    <row r="13" spans="2:45" x14ac:dyDescent="0.25">
      <c r="B13" s="34"/>
      <c r="C13" s="34"/>
      <c r="D13" s="34"/>
      <c r="E13" s="34"/>
      <c r="F13" s="34"/>
      <c r="G13" s="34"/>
      <c r="H13" s="34"/>
      <c r="I13" s="34"/>
      <c r="J13" s="34"/>
      <c r="K13" s="34"/>
      <c r="L13" s="34"/>
      <c r="M13" s="34"/>
      <c r="N13" s="34"/>
      <c r="O13" s="34"/>
      <c r="P13" s="34"/>
      <c r="Q13" s="34"/>
      <c r="R13" s="34"/>
    </row>
    <row r="14" spans="2:45" x14ac:dyDescent="0.25">
      <c r="B14" s="34"/>
      <c r="C14" s="34"/>
      <c r="D14" s="34"/>
      <c r="E14" s="34"/>
      <c r="F14" s="34"/>
      <c r="G14" s="34"/>
      <c r="H14" s="34"/>
      <c r="I14" s="34"/>
      <c r="J14" s="34"/>
      <c r="K14" s="34"/>
      <c r="L14" s="34"/>
      <c r="M14" s="34"/>
      <c r="N14" s="34"/>
      <c r="O14" s="34"/>
      <c r="P14" s="34"/>
      <c r="Q14" s="34"/>
      <c r="R14" s="34"/>
      <c r="T14" s="61"/>
    </row>
    <row r="15" spans="2:45" x14ac:dyDescent="0.25">
      <c r="B15" s="34"/>
      <c r="C15" s="34"/>
      <c r="D15" s="34"/>
      <c r="E15" s="34"/>
      <c r="F15" s="34"/>
      <c r="G15" s="34"/>
      <c r="H15" s="34"/>
      <c r="I15" s="34"/>
      <c r="J15" s="34"/>
      <c r="K15" s="34"/>
      <c r="L15" s="34"/>
      <c r="M15" s="34"/>
      <c r="N15" s="34"/>
      <c r="O15" s="34"/>
      <c r="P15" s="34"/>
      <c r="Q15" s="34"/>
      <c r="R15" s="34"/>
    </row>
    <row r="16" spans="2:45" x14ac:dyDescent="0.25">
      <c r="B16" s="34"/>
      <c r="C16" s="34"/>
      <c r="D16" s="34"/>
      <c r="E16" s="34"/>
      <c r="F16" s="34"/>
      <c r="G16" s="34"/>
      <c r="H16" s="34"/>
      <c r="I16" s="34"/>
      <c r="J16" s="34"/>
      <c r="K16" s="34"/>
      <c r="L16" s="34"/>
      <c r="M16" s="34"/>
      <c r="N16" s="34"/>
      <c r="O16" s="34"/>
      <c r="P16" s="34"/>
      <c r="Q16" s="34"/>
      <c r="R16" s="34"/>
    </row>
    <row r="17" spans="2:18" x14ac:dyDescent="0.25">
      <c r="B17" s="34"/>
      <c r="C17" s="34"/>
      <c r="D17" s="34"/>
      <c r="E17" s="34"/>
      <c r="F17" s="34"/>
      <c r="G17" s="34"/>
      <c r="H17" s="34"/>
      <c r="I17" s="34"/>
      <c r="J17" s="34"/>
      <c r="K17" s="34"/>
      <c r="L17" s="34"/>
      <c r="M17" s="34"/>
      <c r="N17" s="34"/>
      <c r="O17" s="34"/>
      <c r="P17" s="34"/>
      <c r="Q17" s="34"/>
      <c r="R17" s="34"/>
    </row>
    <row r="18" spans="2:18" x14ac:dyDescent="0.25">
      <c r="B18" s="34"/>
      <c r="C18" s="34"/>
      <c r="D18" s="34"/>
      <c r="E18" s="34"/>
      <c r="F18" s="34"/>
      <c r="G18" s="34"/>
      <c r="H18" s="34"/>
      <c r="I18" s="34"/>
      <c r="J18" s="34"/>
      <c r="K18" s="34"/>
      <c r="L18" s="34"/>
      <c r="M18" s="34"/>
      <c r="N18" s="34"/>
      <c r="O18" s="34"/>
      <c r="P18" s="34"/>
      <c r="Q18" s="34"/>
      <c r="R18" s="34"/>
    </row>
    <row r="19" spans="2:18" ht="48" x14ac:dyDescent="0.25">
      <c r="B19" s="34"/>
      <c r="C19" s="34"/>
      <c r="D19" s="33" t="s">
        <v>8</v>
      </c>
      <c r="E19" s="33" t="s">
        <v>9</v>
      </c>
      <c r="F19" s="33" t="s">
        <v>10</v>
      </c>
      <c r="G19" s="33" t="s">
        <v>11</v>
      </c>
      <c r="H19" s="33" t="s">
        <v>1069</v>
      </c>
      <c r="I19" s="33" t="s">
        <v>1070</v>
      </c>
      <c r="J19" s="33" t="s">
        <v>848</v>
      </c>
      <c r="K19" s="33" t="s">
        <v>849</v>
      </c>
      <c r="L19" s="33" t="s">
        <v>850</v>
      </c>
      <c r="M19" s="34"/>
      <c r="N19" s="34"/>
      <c r="O19" s="34"/>
      <c r="P19" s="34"/>
      <c r="Q19" s="34"/>
      <c r="R19" s="34"/>
    </row>
    <row r="20" spans="2:18" x14ac:dyDescent="0.25">
      <c r="B20" s="34"/>
      <c r="C20" s="34"/>
      <c r="D20" s="82">
        <f ca="1">D12</f>
        <v>151.6</v>
      </c>
      <c r="E20" s="82">
        <f t="shared" ref="E20:L20" ca="1" si="12">E12</f>
        <v>7.35</v>
      </c>
      <c r="F20" s="82">
        <f t="shared" ca="1" si="12"/>
        <v>18.55</v>
      </c>
      <c r="G20" s="82">
        <f t="shared" ca="1" si="12"/>
        <v>5.7999999999999989</v>
      </c>
      <c r="H20" s="82">
        <f t="shared" ca="1" si="12"/>
        <v>0.3</v>
      </c>
      <c r="I20" s="82">
        <f t="shared" ca="1" si="12"/>
        <v>8.75</v>
      </c>
      <c r="J20" s="82">
        <f t="shared" ca="1" si="12"/>
        <v>26.9</v>
      </c>
      <c r="K20" s="82">
        <f t="shared" ca="1" si="12"/>
        <v>2.6</v>
      </c>
      <c r="L20" s="82">
        <f t="shared" ca="1" si="12"/>
        <v>50.3</v>
      </c>
      <c r="M20" s="34"/>
      <c r="N20" s="34"/>
      <c r="O20" s="34"/>
      <c r="P20" s="34"/>
      <c r="Q20" s="34"/>
      <c r="R20" s="34"/>
    </row>
    <row r="21" spans="2:18" x14ac:dyDescent="0.25">
      <c r="B21" s="34"/>
      <c r="C21" s="34"/>
      <c r="D21" s="34"/>
      <c r="E21" s="34"/>
      <c r="F21" s="34"/>
      <c r="G21" s="34"/>
      <c r="H21" s="34"/>
      <c r="I21" s="34"/>
      <c r="J21" s="34"/>
      <c r="K21" s="34"/>
      <c r="L21" s="34"/>
      <c r="M21" s="34"/>
      <c r="N21" s="34"/>
      <c r="O21" s="34"/>
      <c r="P21" s="34"/>
      <c r="Q21" s="34"/>
      <c r="R21" s="34"/>
    </row>
    <row r="22" spans="2:18" x14ac:dyDescent="0.25">
      <c r="B22" s="34"/>
      <c r="C22" s="34"/>
      <c r="D22" s="34"/>
      <c r="E22" s="34"/>
      <c r="F22" s="34"/>
      <c r="G22" s="34"/>
      <c r="H22" s="34"/>
      <c r="I22" s="34"/>
      <c r="J22" s="34"/>
      <c r="K22" s="34"/>
      <c r="L22" s="34"/>
      <c r="M22" s="34"/>
      <c r="N22" s="34"/>
      <c r="O22" s="34"/>
      <c r="P22" s="34"/>
      <c r="Q22" s="34"/>
      <c r="R22" s="34"/>
    </row>
    <row r="23" spans="2:18" x14ac:dyDescent="0.25">
      <c r="B23" s="34"/>
      <c r="C23" s="34"/>
      <c r="D23" s="34"/>
      <c r="E23" s="34"/>
      <c r="F23" s="34"/>
      <c r="G23" s="34"/>
      <c r="H23" s="34"/>
      <c r="I23" s="34"/>
      <c r="J23" s="34"/>
      <c r="K23" s="34"/>
      <c r="L23" s="34"/>
      <c r="M23" s="34"/>
      <c r="N23" s="34"/>
      <c r="O23" s="34"/>
      <c r="P23" s="34"/>
      <c r="Q23" s="34"/>
      <c r="R23" s="34"/>
    </row>
    <row r="24" spans="2:18" x14ac:dyDescent="0.25">
      <c r="B24" s="34"/>
      <c r="C24" s="34"/>
      <c r="D24" s="34"/>
      <c r="E24" s="34"/>
      <c r="F24" s="34"/>
      <c r="G24" s="34"/>
      <c r="H24" s="34"/>
      <c r="I24" s="34"/>
      <c r="J24" s="34"/>
      <c r="K24" s="34"/>
      <c r="L24" s="34"/>
      <c r="M24" s="34"/>
      <c r="N24" s="34"/>
      <c r="O24" s="34"/>
      <c r="P24" s="34"/>
      <c r="Q24" s="34"/>
      <c r="R24" s="34"/>
    </row>
    <row r="25" spans="2:18" x14ac:dyDescent="0.25">
      <c r="B25" s="34"/>
      <c r="C25" s="34"/>
      <c r="D25" s="34"/>
      <c r="E25" s="34"/>
      <c r="F25" s="34"/>
      <c r="G25" s="34"/>
      <c r="H25" s="34"/>
      <c r="I25" s="34"/>
      <c r="J25" s="34"/>
      <c r="K25" s="34"/>
      <c r="L25" s="34"/>
      <c r="M25" s="34"/>
      <c r="N25" s="34"/>
      <c r="O25" s="34"/>
      <c r="P25" s="34"/>
      <c r="Q25" s="34"/>
      <c r="R25" s="34"/>
    </row>
    <row r="26" spans="2:18" x14ac:dyDescent="0.25">
      <c r="B26" s="34"/>
      <c r="C26" s="34"/>
      <c r="D26" s="34"/>
      <c r="E26" s="34"/>
      <c r="F26" s="34"/>
      <c r="G26" s="34"/>
      <c r="H26" s="34"/>
      <c r="I26" s="34"/>
      <c r="J26" s="34"/>
      <c r="K26" s="34"/>
      <c r="L26" s="34"/>
      <c r="M26" s="34"/>
      <c r="N26" s="34"/>
      <c r="O26" s="34"/>
      <c r="P26" s="34"/>
      <c r="Q26" s="34"/>
      <c r="R26" s="34"/>
    </row>
    <row r="27" spans="2:18" x14ac:dyDescent="0.25">
      <c r="B27" s="34"/>
      <c r="C27" s="34"/>
      <c r="D27" s="34"/>
      <c r="E27" s="34"/>
      <c r="F27" s="34"/>
      <c r="G27" s="34"/>
      <c r="H27" s="34"/>
      <c r="I27" s="34"/>
      <c r="J27" s="34"/>
      <c r="K27" s="34"/>
      <c r="L27" s="34"/>
      <c r="M27" s="34"/>
      <c r="N27" s="34"/>
      <c r="O27" s="34"/>
      <c r="P27" s="34"/>
      <c r="Q27" s="34"/>
      <c r="R27" s="34"/>
    </row>
    <row r="28" spans="2:18" x14ac:dyDescent="0.25">
      <c r="B28" s="34"/>
      <c r="C28" s="34"/>
      <c r="D28" s="34"/>
      <c r="E28" s="34"/>
      <c r="F28" s="34"/>
      <c r="G28" s="34"/>
      <c r="H28" s="34"/>
      <c r="I28" s="34"/>
      <c r="J28" s="34"/>
      <c r="K28" s="34"/>
      <c r="L28" s="34"/>
      <c r="M28" s="34"/>
      <c r="N28" s="34"/>
      <c r="O28" s="34"/>
      <c r="P28" s="34"/>
      <c r="Q28" s="34"/>
      <c r="R28" s="34"/>
    </row>
    <row r="29" spans="2:18" x14ac:dyDescent="0.25">
      <c r="B29" s="34"/>
      <c r="C29" s="34"/>
      <c r="D29" s="34"/>
      <c r="E29" s="34"/>
      <c r="F29" s="34"/>
      <c r="G29" s="34"/>
      <c r="H29" s="34"/>
      <c r="I29" s="34"/>
      <c r="J29" s="34"/>
      <c r="K29" s="34"/>
      <c r="L29" s="34"/>
      <c r="M29" s="34"/>
      <c r="N29" s="34"/>
      <c r="O29" s="34"/>
      <c r="P29" s="34"/>
      <c r="Q29" s="34"/>
      <c r="R29" s="34"/>
    </row>
    <row r="30" spans="2:18" x14ac:dyDescent="0.25">
      <c r="B30" s="34"/>
      <c r="C30" s="34"/>
      <c r="D30" s="34"/>
      <c r="E30" s="34"/>
      <c r="F30" s="34"/>
      <c r="G30" s="34"/>
      <c r="H30" s="34"/>
      <c r="I30" s="34"/>
      <c r="J30" s="34"/>
      <c r="K30" s="34"/>
      <c r="L30" s="34"/>
      <c r="M30" s="34"/>
      <c r="N30" s="34"/>
      <c r="O30" s="34"/>
      <c r="P30" s="34"/>
      <c r="Q30" s="34"/>
      <c r="R30" s="34"/>
    </row>
    <row r="31" spans="2:18" x14ac:dyDescent="0.25">
      <c r="B31" s="34"/>
      <c r="C31" s="34"/>
      <c r="D31" s="34"/>
      <c r="E31" s="34"/>
      <c r="F31" s="34"/>
      <c r="G31" s="34"/>
      <c r="H31" s="34"/>
      <c r="I31" s="34"/>
      <c r="J31" s="34"/>
      <c r="K31" s="34"/>
      <c r="L31" s="34"/>
      <c r="M31" s="34"/>
      <c r="N31" s="34"/>
      <c r="O31" s="34"/>
      <c r="P31" s="34"/>
      <c r="Q31" s="34"/>
      <c r="R31" s="34"/>
    </row>
    <row r="32" spans="2:18" x14ac:dyDescent="0.25">
      <c r="B32" s="34"/>
      <c r="C32" s="34"/>
      <c r="D32" s="34"/>
      <c r="E32" s="34"/>
      <c r="F32" s="34"/>
      <c r="G32" s="34"/>
      <c r="H32" s="34"/>
      <c r="I32" s="34"/>
      <c r="J32" s="34"/>
      <c r="K32" s="34"/>
      <c r="L32" s="34"/>
      <c r="M32" s="34"/>
      <c r="N32" s="34"/>
      <c r="O32" s="34"/>
      <c r="P32" s="34"/>
      <c r="Q32" s="34"/>
      <c r="R32" s="34"/>
    </row>
    <row r="33" spans="2:18" x14ac:dyDescent="0.25">
      <c r="B33" s="34"/>
      <c r="C33" s="34"/>
      <c r="D33" s="34"/>
      <c r="E33" s="34"/>
      <c r="F33" s="34"/>
      <c r="G33" s="34"/>
      <c r="H33" s="34"/>
      <c r="I33" s="34"/>
      <c r="J33" s="34"/>
      <c r="K33" s="34"/>
      <c r="L33" s="34"/>
      <c r="M33" s="34"/>
      <c r="N33" s="34"/>
      <c r="O33" s="34"/>
      <c r="P33" s="34"/>
      <c r="Q33" s="34"/>
      <c r="R33" s="34"/>
    </row>
    <row r="34" spans="2:18" x14ac:dyDescent="0.25">
      <c r="B34" s="34"/>
      <c r="C34" s="34"/>
      <c r="D34" s="34"/>
      <c r="E34" s="34"/>
      <c r="F34" s="34"/>
      <c r="G34" s="34"/>
      <c r="H34" s="34"/>
      <c r="I34" s="34"/>
      <c r="J34" s="34"/>
      <c r="K34" s="34"/>
      <c r="L34" s="34"/>
      <c r="M34" s="34"/>
      <c r="N34" s="34"/>
      <c r="O34" s="34"/>
      <c r="P34" s="34"/>
      <c r="Q34" s="34"/>
      <c r="R34" s="34"/>
    </row>
    <row r="35" spans="2:18" x14ac:dyDescent="0.25">
      <c r="B35" s="34"/>
      <c r="C35" s="84"/>
      <c r="D35" s="84"/>
      <c r="E35" s="34"/>
      <c r="F35" s="34"/>
      <c r="G35" s="34"/>
      <c r="H35" s="34"/>
      <c r="I35" s="34"/>
      <c r="J35" s="34"/>
      <c r="K35" s="34"/>
      <c r="L35" s="34"/>
      <c r="M35" s="34"/>
      <c r="N35" s="34"/>
      <c r="O35" s="34"/>
      <c r="P35" s="34"/>
      <c r="Q35" s="34"/>
      <c r="R35" s="34"/>
    </row>
    <row r="36" spans="2:18" x14ac:dyDescent="0.25">
      <c r="B36" s="34"/>
      <c r="C36" s="84"/>
      <c r="D36" s="84"/>
      <c r="E36" s="34"/>
      <c r="F36" s="34"/>
      <c r="G36" s="34"/>
      <c r="H36" s="34"/>
      <c r="I36" s="34"/>
      <c r="J36" s="34"/>
      <c r="K36" s="34"/>
      <c r="L36" s="34"/>
      <c r="M36" s="34"/>
      <c r="N36" s="34"/>
      <c r="O36" s="34"/>
      <c r="P36" s="34"/>
      <c r="Q36" s="34"/>
      <c r="R36" s="34"/>
    </row>
    <row r="37" spans="2:18" x14ac:dyDescent="0.25">
      <c r="B37" s="34"/>
      <c r="C37" s="84"/>
      <c r="D37" s="84"/>
      <c r="E37" s="34"/>
      <c r="F37" s="34"/>
      <c r="G37" s="34"/>
      <c r="H37" s="34"/>
      <c r="I37" s="34"/>
      <c r="J37" s="34"/>
      <c r="K37" s="34"/>
      <c r="L37" s="34"/>
      <c r="M37" s="34"/>
      <c r="N37" s="34"/>
      <c r="O37" s="34"/>
      <c r="P37" s="34"/>
      <c r="Q37" s="34"/>
      <c r="R37" s="34"/>
    </row>
    <row r="38" spans="2:18" x14ac:dyDescent="0.25">
      <c r="B38" s="34"/>
      <c r="C38" s="34"/>
      <c r="D38" s="34"/>
      <c r="E38" s="34"/>
      <c r="F38" s="34"/>
      <c r="G38" s="34"/>
      <c r="H38" s="34"/>
      <c r="I38" s="34"/>
      <c r="J38" s="34"/>
      <c r="K38" s="34"/>
      <c r="L38" s="34"/>
      <c r="M38" s="34"/>
      <c r="N38" s="34"/>
      <c r="O38" s="34"/>
      <c r="P38" s="34"/>
      <c r="Q38" s="34"/>
      <c r="R38" s="34"/>
    </row>
    <row r="39" spans="2:18" x14ac:dyDescent="0.25">
      <c r="B39" s="34"/>
      <c r="C39" s="34"/>
      <c r="D39" s="34"/>
      <c r="E39" s="34"/>
      <c r="F39" s="34"/>
      <c r="G39" s="34"/>
      <c r="H39" s="34"/>
      <c r="I39" s="34"/>
      <c r="J39" s="34"/>
      <c r="K39" s="34"/>
      <c r="L39" s="34"/>
      <c r="M39" s="34"/>
      <c r="N39" s="34"/>
      <c r="O39" s="34"/>
      <c r="P39" s="34"/>
      <c r="Q39" s="34"/>
      <c r="R39" s="34"/>
    </row>
    <row r="40" spans="2:18" x14ac:dyDescent="0.25">
      <c r="B40" s="34"/>
      <c r="C40" s="34"/>
      <c r="D40" s="34"/>
      <c r="E40" s="34"/>
      <c r="F40" s="34"/>
      <c r="G40" s="34"/>
      <c r="H40" s="34"/>
      <c r="I40" s="34"/>
      <c r="J40" s="34"/>
      <c r="K40" s="34"/>
      <c r="L40" s="34"/>
      <c r="M40" s="34"/>
      <c r="N40" s="34"/>
      <c r="O40" s="34"/>
      <c r="P40" s="34"/>
      <c r="Q40" s="34"/>
      <c r="R40" s="34"/>
    </row>
    <row r="41" spans="2:18" x14ac:dyDescent="0.25">
      <c r="B41" s="34"/>
      <c r="C41" s="34"/>
      <c r="D41" s="34"/>
      <c r="E41" s="34"/>
      <c r="F41" s="34"/>
      <c r="G41" s="34"/>
      <c r="H41" s="34"/>
      <c r="I41" s="34"/>
      <c r="J41" s="34"/>
      <c r="K41" s="34"/>
      <c r="L41" s="34"/>
      <c r="M41" s="34"/>
      <c r="N41" s="34"/>
      <c r="O41" s="34"/>
      <c r="P41" s="34"/>
      <c r="Q41" s="34"/>
      <c r="R41" s="34"/>
    </row>
    <row r="42" spans="2:18" x14ac:dyDescent="0.25">
      <c r="B42" s="34"/>
      <c r="C42" s="34"/>
      <c r="D42" s="34"/>
      <c r="E42" s="34"/>
      <c r="F42" s="34"/>
      <c r="G42" s="34"/>
      <c r="H42" s="34"/>
      <c r="I42" s="34"/>
      <c r="J42" s="34"/>
      <c r="K42" s="34"/>
      <c r="L42" s="34"/>
      <c r="M42" s="34"/>
      <c r="N42" s="34"/>
      <c r="O42" s="34"/>
      <c r="P42" s="34"/>
      <c r="Q42" s="34"/>
      <c r="R42" s="34"/>
    </row>
    <row r="43" spans="2:18" x14ac:dyDescent="0.25">
      <c r="B43" s="34"/>
      <c r="C43" s="34"/>
      <c r="D43" s="34"/>
      <c r="E43" s="34"/>
      <c r="F43" s="34"/>
      <c r="G43" s="34"/>
      <c r="H43" s="34"/>
      <c r="I43" s="34"/>
      <c r="J43" s="34"/>
      <c r="K43" s="34"/>
      <c r="L43" s="34"/>
      <c r="M43" s="34"/>
      <c r="N43" s="34"/>
      <c r="O43" s="34"/>
      <c r="P43" s="34"/>
      <c r="Q43" s="34"/>
      <c r="R43" s="34"/>
    </row>
    <row r="44" spans="2:18" x14ac:dyDescent="0.25">
      <c r="B44" s="34"/>
      <c r="C44" s="34"/>
      <c r="D44" s="34"/>
      <c r="E44" s="34"/>
      <c r="F44" s="34"/>
      <c r="G44" s="34"/>
      <c r="H44" s="34"/>
      <c r="I44" s="34"/>
      <c r="J44" s="34"/>
      <c r="K44" s="34"/>
      <c r="L44" s="34"/>
      <c r="M44" s="34"/>
      <c r="N44" s="34"/>
      <c r="O44" s="34"/>
      <c r="P44" s="34"/>
      <c r="Q44" s="34"/>
      <c r="R44" s="34"/>
    </row>
    <row r="45" spans="2:18" x14ac:dyDescent="0.25">
      <c r="B45" s="34"/>
      <c r="C45" s="34"/>
      <c r="D45" s="34"/>
      <c r="E45" s="34"/>
      <c r="F45" s="34"/>
      <c r="G45" s="34"/>
      <c r="H45" s="34"/>
      <c r="I45" s="34"/>
      <c r="J45" s="34"/>
      <c r="K45" s="34"/>
      <c r="L45" s="34"/>
      <c r="M45" s="34"/>
      <c r="N45" s="34"/>
      <c r="O45" s="34"/>
      <c r="P45" s="34"/>
      <c r="Q45" s="34"/>
      <c r="R45" s="34"/>
    </row>
    <row r="46" spans="2:18" x14ac:dyDescent="0.25">
      <c r="B46" s="34"/>
      <c r="C46" s="34"/>
      <c r="D46" s="34"/>
      <c r="E46" s="34"/>
      <c r="F46" s="34"/>
      <c r="G46" s="34"/>
      <c r="H46" s="34"/>
      <c r="I46" s="34"/>
      <c r="J46" s="34"/>
      <c r="K46" s="34"/>
      <c r="L46" s="34"/>
      <c r="M46" s="34"/>
      <c r="N46" s="34"/>
      <c r="O46" s="34"/>
      <c r="P46" s="34"/>
      <c r="Q46" s="34"/>
      <c r="R46" s="34"/>
    </row>
    <row r="47" spans="2:18" x14ac:dyDescent="0.25">
      <c r="B47" s="34"/>
      <c r="C47" s="34"/>
      <c r="D47" s="34"/>
      <c r="E47" s="34"/>
      <c r="F47" s="34"/>
      <c r="G47" s="34"/>
      <c r="H47" s="34"/>
      <c r="I47" s="34"/>
      <c r="J47" s="34"/>
      <c r="K47" s="34"/>
      <c r="L47" s="34"/>
      <c r="M47" s="34"/>
      <c r="N47" s="34"/>
      <c r="O47" s="34"/>
      <c r="P47" s="34"/>
      <c r="Q47" s="34"/>
      <c r="R47" s="34"/>
    </row>
    <row r="48" spans="2:18" x14ac:dyDescent="0.25">
      <c r="B48" s="34"/>
      <c r="C48" s="34"/>
      <c r="D48" s="34"/>
      <c r="E48" s="34"/>
      <c r="F48" s="34"/>
      <c r="G48" s="34"/>
      <c r="H48" s="34"/>
      <c r="I48" s="34"/>
      <c r="J48" s="34"/>
      <c r="K48" s="34"/>
      <c r="L48" s="34"/>
      <c r="M48" s="34"/>
      <c r="N48" s="34"/>
      <c r="O48" s="34"/>
      <c r="P48" s="34"/>
      <c r="Q48" s="34"/>
      <c r="R48" s="34"/>
    </row>
    <row r="49" spans="2:18" x14ac:dyDescent="0.25">
      <c r="B49" s="34"/>
      <c r="C49" s="34"/>
      <c r="D49" s="34"/>
      <c r="E49" s="34"/>
      <c r="F49" s="34"/>
      <c r="G49" s="34"/>
      <c r="H49" s="34"/>
      <c r="I49" s="34"/>
      <c r="J49" s="34"/>
      <c r="K49" s="34"/>
      <c r="L49" s="34"/>
      <c r="M49" s="34"/>
      <c r="N49" s="34"/>
      <c r="O49" s="34"/>
      <c r="P49" s="34"/>
      <c r="Q49" s="34"/>
      <c r="R49" s="34"/>
    </row>
    <row r="50" spans="2:18" x14ac:dyDescent="0.25">
      <c r="B50" s="34"/>
      <c r="C50" s="34"/>
      <c r="D50" s="34"/>
      <c r="E50" s="34"/>
      <c r="F50" s="34"/>
      <c r="G50" s="34"/>
      <c r="H50" s="34"/>
      <c r="I50" s="34"/>
      <c r="J50" s="34"/>
      <c r="K50" s="34"/>
      <c r="L50" s="34"/>
      <c r="M50" s="34"/>
      <c r="N50" s="34"/>
      <c r="O50" s="34"/>
      <c r="P50" s="34"/>
      <c r="Q50" s="34"/>
      <c r="R50" s="34"/>
    </row>
    <row r="51" spans="2:18" x14ac:dyDescent="0.25">
      <c r="B51" s="34"/>
      <c r="C51" s="34"/>
      <c r="D51" s="34"/>
      <c r="E51" s="34"/>
      <c r="F51" s="34"/>
      <c r="G51" s="34"/>
      <c r="H51" s="34"/>
      <c r="I51" s="34"/>
      <c r="J51" s="34"/>
      <c r="K51" s="34"/>
      <c r="L51" s="34"/>
      <c r="M51" s="34"/>
      <c r="N51" s="34"/>
      <c r="O51" s="34"/>
      <c r="P51" s="34"/>
      <c r="Q51" s="34"/>
      <c r="R51" s="34"/>
    </row>
    <row r="52" spans="2:18" x14ac:dyDescent="0.25">
      <c r="B52" s="34"/>
      <c r="C52" s="34"/>
      <c r="D52" s="34"/>
      <c r="E52" s="34"/>
      <c r="F52" s="34"/>
      <c r="G52" s="34"/>
      <c r="H52" s="34"/>
      <c r="I52" s="34"/>
      <c r="J52" s="34"/>
      <c r="K52" s="34"/>
      <c r="L52" s="34"/>
      <c r="M52" s="34"/>
      <c r="N52" s="34"/>
      <c r="O52" s="34"/>
      <c r="P52" s="34"/>
      <c r="Q52" s="34"/>
      <c r="R52" s="34"/>
    </row>
    <row r="53" spans="2:18" x14ac:dyDescent="0.25">
      <c r="B53" s="34"/>
      <c r="C53" s="34"/>
      <c r="D53" s="34"/>
      <c r="E53" s="34"/>
      <c r="F53" s="34"/>
      <c r="G53" s="34"/>
      <c r="H53" s="34"/>
      <c r="I53" s="34"/>
      <c r="J53" s="34"/>
      <c r="K53" s="34"/>
      <c r="L53" s="34"/>
      <c r="M53" s="34"/>
      <c r="N53" s="34"/>
      <c r="O53" s="34"/>
      <c r="P53" s="34"/>
      <c r="Q53" s="34"/>
      <c r="R53" s="34"/>
    </row>
    <row r="54" spans="2:18" x14ac:dyDescent="0.25">
      <c r="B54" s="34"/>
      <c r="C54" s="34"/>
      <c r="D54" s="34"/>
      <c r="E54" s="34"/>
      <c r="F54" s="34"/>
      <c r="G54" s="34"/>
      <c r="H54" s="34"/>
      <c r="I54" s="34"/>
      <c r="J54" s="34"/>
      <c r="K54" s="34"/>
      <c r="L54" s="34"/>
      <c r="M54" s="34"/>
      <c r="N54" s="34"/>
      <c r="O54" s="34"/>
      <c r="P54" s="34"/>
      <c r="Q54" s="34"/>
      <c r="R54" s="34"/>
    </row>
    <row r="55" spans="2:18" x14ac:dyDescent="0.25">
      <c r="B55" s="34"/>
      <c r="C55" s="34"/>
      <c r="D55" s="155" t="s">
        <v>1071</v>
      </c>
      <c r="E55" s="155" t="s">
        <v>1072</v>
      </c>
      <c r="F55" s="34"/>
      <c r="G55" s="34"/>
      <c r="H55" s="34"/>
      <c r="I55" s="34"/>
      <c r="J55" s="34"/>
      <c r="K55" s="34"/>
      <c r="L55" s="34"/>
      <c r="M55" s="34"/>
      <c r="N55" s="34"/>
      <c r="O55" s="34"/>
      <c r="P55" s="34"/>
      <c r="Q55" s="34"/>
      <c r="R55" s="34"/>
    </row>
    <row r="56" spans="2:18" x14ac:dyDescent="0.25">
      <c r="B56" s="34"/>
      <c r="C56" s="34"/>
      <c r="D56" s="65" t="s">
        <v>27</v>
      </c>
      <c r="E56" s="68">
        <f>p_bytowski!R5</f>
        <v>25737746.039999999</v>
      </c>
      <c r="F56" s="34"/>
      <c r="G56" s="34"/>
      <c r="H56" s="34"/>
      <c r="I56" s="34"/>
      <c r="J56" s="34"/>
      <c r="K56" s="34"/>
      <c r="L56" s="34"/>
      <c r="M56" s="34"/>
      <c r="N56" s="34"/>
      <c r="O56" s="34"/>
      <c r="P56" s="34"/>
      <c r="Q56" s="34"/>
      <c r="R56" s="34"/>
    </row>
    <row r="57" spans="2:18" x14ac:dyDescent="0.25">
      <c r="B57" s="34"/>
      <c r="C57" s="34"/>
      <c r="D57" s="65" t="s">
        <v>395</v>
      </c>
      <c r="E57" s="68">
        <f>p_starogardzki!R5</f>
        <v>16391020.800000001</v>
      </c>
      <c r="F57" s="34"/>
      <c r="G57" s="34"/>
      <c r="H57" s="34"/>
      <c r="I57" s="34"/>
      <c r="J57" s="34"/>
      <c r="K57" s="34"/>
      <c r="L57" s="34"/>
      <c r="M57" s="34"/>
      <c r="N57" s="34"/>
      <c r="O57" s="34"/>
      <c r="P57" s="34"/>
      <c r="Q57" s="34"/>
      <c r="R57" s="34"/>
    </row>
    <row r="58" spans="2:18" x14ac:dyDescent="0.25">
      <c r="B58" s="34"/>
      <c r="C58" s="34"/>
      <c r="D58" s="65" t="s">
        <v>113</v>
      </c>
      <c r="E58" s="68">
        <f>p_bytowski!R6</f>
        <v>15808695.060000001</v>
      </c>
      <c r="F58" s="34"/>
      <c r="G58" s="34"/>
      <c r="H58" s="34"/>
      <c r="I58" s="34"/>
      <c r="J58" s="34"/>
      <c r="K58" s="34"/>
      <c r="L58" s="34"/>
      <c r="M58" s="34"/>
      <c r="N58" s="34"/>
      <c r="O58" s="34"/>
      <c r="P58" s="34"/>
      <c r="Q58" s="34"/>
      <c r="R58" s="34"/>
    </row>
    <row r="59" spans="2:18" x14ac:dyDescent="0.25">
      <c r="B59" s="34"/>
      <c r="C59" s="34"/>
      <c r="D59" s="78" t="s">
        <v>674</v>
      </c>
      <c r="E59" s="68">
        <f>p_sztumski!R6</f>
        <v>14741694.6</v>
      </c>
      <c r="F59" s="34"/>
      <c r="G59" s="34"/>
      <c r="H59" s="34"/>
      <c r="I59" s="34"/>
      <c r="J59" s="34"/>
      <c r="K59" s="34"/>
      <c r="L59" s="34"/>
      <c r="M59" s="34"/>
      <c r="N59" s="34"/>
      <c r="O59" s="34"/>
      <c r="P59" s="34"/>
      <c r="Q59" s="34"/>
      <c r="R59" s="34"/>
    </row>
    <row r="60" spans="2:18" x14ac:dyDescent="0.25">
      <c r="B60" s="34"/>
      <c r="C60" s="34"/>
      <c r="D60" s="78" t="s">
        <v>630</v>
      </c>
      <c r="E60" s="68">
        <f>p_sztumski!R5</f>
        <v>13925173.199999999</v>
      </c>
      <c r="F60" s="34"/>
      <c r="G60" s="34"/>
      <c r="H60" s="34"/>
      <c r="I60" s="34"/>
      <c r="J60" s="34"/>
      <c r="K60" s="34"/>
      <c r="L60" s="34"/>
      <c r="M60" s="34"/>
      <c r="N60" s="34"/>
      <c r="O60" s="34"/>
      <c r="P60" s="34"/>
      <c r="Q60" s="34"/>
      <c r="R60" s="34"/>
    </row>
    <row r="61" spans="2:18" x14ac:dyDescent="0.25">
      <c r="B61" s="34"/>
      <c r="C61" s="34"/>
      <c r="D61" s="65" t="s">
        <v>368</v>
      </c>
      <c r="E61" s="68">
        <f>p_kościerski!R9</f>
        <v>10583769.6</v>
      </c>
      <c r="F61" s="34"/>
      <c r="G61" s="34"/>
      <c r="H61" s="34"/>
      <c r="I61" s="34"/>
      <c r="J61" s="34"/>
      <c r="K61" s="34"/>
      <c r="L61" s="34"/>
      <c r="M61" s="34"/>
      <c r="N61" s="34"/>
      <c r="O61" s="34"/>
      <c r="P61" s="34"/>
      <c r="Q61" s="34"/>
      <c r="R61" s="34"/>
    </row>
    <row r="62" spans="2:18" x14ac:dyDescent="0.25">
      <c r="B62" s="34"/>
      <c r="C62" s="34"/>
      <c r="D62" s="78" t="s">
        <v>470</v>
      </c>
      <c r="E62" s="68">
        <f>p_gdański!R7</f>
        <v>10282781.880000001</v>
      </c>
      <c r="F62" s="34"/>
      <c r="G62" s="34"/>
      <c r="H62" s="34"/>
      <c r="I62" s="34"/>
      <c r="J62" s="34"/>
      <c r="K62" s="34"/>
      <c r="L62" s="34"/>
      <c r="M62" s="34"/>
      <c r="N62" s="34"/>
      <c r="O62" s="34"/>
      <c r="P62" s="34"/>
      <c r="Q62" s="34"/>
      <c r="R62" s="34"/>
    </row>
    <row r="63" spans="2:18" x14ac:dyDescent="0.25">
      <c r="B63" s="34"/>
      <c r="C63" s="34"/>
      <c r="D63" s="65" t="s">
        <v>275</v>
      </c>
      <c r="E63" s="68">
        <f>p_kościerski!R6</f>
        <v>8518851.3599999994</v>
      </c>
      <c r="F63" s="34"/>
      <c r="G63" s="34"/>
      <c r="H63" s="34"/>
      <c r="I63" s="34"/>
      <c r="J63" s="34"/>
      <c r="K63" s="34"/>
      <c r="L63" s="34"/>
      <c r="M63" s="34"/>
      <c r="N63" s="34"/>
      <c r="O63" s="34"/>
      <c r="P63" s="34"/>
      <c r="Q63" s="34"/>
      <c r="R63" s="34"/>
    </row>
    <row r="64" spans="2:18" x14ac:dyDescent="0.25">
      <c r="B64" s="34"/>
      <c r="C64" s="34"/>
      <c r="D64" s="65" t="s">
        <v>216</v>
      </c>
      <c r="E64" s="68">
        <f>p_bytowski!R8</f>
        <v>8288996.4000000004</v>
      </c>
      <c r="F64" s="34"/>
      <c r="G64" s="34"/>
      <c r="H64" s="34"/>
      <c r="I64" s="34"/>
      <c r="J64" s="34"/>
      <c r="K64" s="34"/>
      <c r="L64" s="34"/>
      <c r="M64" s="34"/>
      <c r="N64" s="34"/>
      <c r="O64" s="34"/>
      <c r="P64" s="34"/>
      <c r="Q64" s="34"/>
      <c r="R64" s="34"/>
    </row>
    <row r="65" spans="2:18" x14ac:dyDescent="0.25">
      <c r="B65" s="34"/>
      <c r="C65" s="34"/>
      <c r="D65" s="65" t="s">
        <v>547</v>
      </c>
      <c r="E65" s="68">
        <f>p_malborski!R6</f>
        <v>7552032</v>
      </c>
      <c r="F65" s="34"/>
      <c r="G65" s="34"/>
      <c r="H65" s="34"/>
      <c r="I65" s="34"/>
      <c r="J65" s="34"/>
      <c r="K65" s="34"/>
      <c r="L65" s="34"/>
      <c r="M65" s="34"/>
      <c r="N65" s="34"/>
      <c r="O65" s="34"/>
      <c r="P65" s="34"/>
      <c r="Q65" s="34"/>
      <c r="R65" s="34"/>
    </row>
    <row r="66" spans="2:18" x14ac:dyDescent="0.25">
      <c r="B66" s="34"/>
      <c r="C66" s="34"/>
      <c r="D66" s="65" t="s">
        <v>334</v>
      </c>
      <c r="E66" s="68">
        <f>p_kościerski!R7</f>
        <v>6944875.2000000002</v>
      </c>
      <c r="F66" s="34"/>
      <c r="G66" s="34"/>
      <c r="H66" s="34"/>
      <c r="I66" s="34"/>
      <c r="J66" s="34"/>
      <c r="K66" s="34"/>
      <c r="L66" s="34"/>
      <c r="M66" s="34"/>
      <c r="N66" s="34"/>
      <c r="O66" s="34"/>
      <c r="P66" s="34"/>
      <c r="Q66" s="34"/>
      <c r="R66" s="34"/>
    </row>
    <row r="67" spans="2:18" x14ac:dyDescent="0.25">
      <c r="B67" s="34"/>
      <c r="C67" s="34"/>
      <c r="D67" s="65" t="s">
        <v>525</v>
      </c>
      <c r="E67" s="68">
        <f>p_malborski!R5</f>
        <v>6930682.5</v>
      </c>
      <c r="F67" s="34"/>
      <c r="G67" s="34"/>
      <c r="H67" s="34"/>
      <c r="I67" s="34"/>
      <c r="J67" s="34"/>
      <c r="K67" s="34"/>
      <c r="L67" s="34"/>
      <c r="M67" s="34"/>
      <c r="N67" s="34"/>
      <c r="O67" s="34"/>
      <c r="P67" s="34"/>
      <c r="Q67" s="34"/>
      <c r="R67" s="34"/>
    </row>
    <row r="68" spans="2:18" x14ac:dyDescent="0.25">
      <c r="B68" s="34"/>
      <c r="C68" s="34"/>
      <c r="D68" s="65" t="s">
        <v>186</v>
      </c>
      <c r="E68" s="68">
        <f>p_bytowski!R7</f>
        <v>6801964.7999999998</v>
      </c>
      <c r="F68" s="34"/>
      <c r="G68" s="34"/>
      <c r="H68" s="34"/>
      <c r="I68" s="34"/>
      <c r="J68" s="34"/>
      <c r="K68" s="34"/>
      <c r="L68" s="34"/>
      <c r="M68" s="34"/>
      <c r="N68" s="34"/>
      <c r="O68" s="34"/>
      <c r="P68" s="34"/>
      <c r="Q68" s="34"/>
      <c r="R68" s="34"/>
    </row>
    <row r="69" spans="2:18" x14ac:dyDescent="0.25">
      <c r="B69" s="34"/>
      <c r="C69" s="34"/>
      <c r="D69" s="65" t="s">
        <v>250</v>
      </c>
      <c r="E69" s="68">
        <f>p_kościerski!R5</f>
        <v>6511194</v>
      </c>
      <c r="F69" s="34"/>
      <c r="G69" s="34"/>
      <c r="H69" s="34"/>
      <c r="I69" s="34"/>
      <c r="J69" s="34"/>
      <c r="K69" s="34"/>
      <c r="L69" s="34"/>
      <c r="M69" s="34"/>
      <c r="N69" s="34"/>
      <c r="O69" s="34"/>
      <c r="P69" s="34"/>
      <c r="Q69" s="34"/>
      <c r="R69" s="34"/>
    </row>
    <row r="70" spans="2:18" x14ac:dyDescent="0.25">
      <c r="B70" s="34"/>
      <c r="C70" s="34"/>
      <c r="D70" s="65" t="s">
        <v>362</v>
      </c>
      <c r="E70" s="68">
        <f>p_kościerski!R8</f>
        <v>6329545.7999999998</v>
      </c>
      <c r="F70" s="34"/>
      <c r="G70" s="34"/>
      <c r="H70" s="34"/>
      <c r="I70" s="34"/>
      <c r="J70" s="34"/>
      <c r="K70" s="34"/>
      <c r="L70" s="34"/>
      <c r="M70" s="34"/>
      <c r="N70" s="34"/>
      <c r="O70" s="34"/>
      <c r="P70" s="34"/>
      <c r="Q70" s="34"/>
      <c r="R70" s="34"/>
    </row>
    <row r="71" spans="2:18" x14ac:dyDescent="0.25">
      <c r="B71" s="34"/>
      <c r="C71" s="34"/>
      <c r="D71" s="78" t="s">
        <v>425</v>
      </c>
      <c r="E71" s="68">
        <f>p_gdański!R5</f>
        <v>4819141.2000000011</v>
      </c>
      <c r="F71" s="34"/>
      <c r="G71" s="34"/>
      <c r="H71" s="34"/>
      <c r="I71" s="34"/>
      <c r="J71" s="34"/>
      <c r="K71" s="34"/>
      <c r="L71" s="34"/>
      <c r="M71" s="34"/>
      <c r="N71" s="34"/>
      <c r="O71" s="34"/>
      <c r="P71" s="34"/>
      <c r="Q71" s="34"/>
      <c r="R71" s="34"/>
    </row>
    <row r="72" spans="2:18" x14ac:dyDescent="0.25">
      <c r="B72" s="34"/>
      <c r="C72" s="34"/>
      <c r="D72" s="78" t="s">
        <v>441</v>
      </c>
      <c r="E72" s="68">
        <f>p_gdański!R6</f>
        <v>3194152.8</v>
      </c>
      <c r="F72" s="34"/>
      <c r="G72" s="34"/>
      <c r="H72" s="34"/>
      <c r="I72" s="34"/>
      <c r="J72" s="34"/>
      <c r="K72" s="34"/>
      <c r="L72" s="34"/>
      <c r="M72" s="34"/>
      <c r="N72" s="34"/>
      <c r="O72" s="34"/>
      <c r="P72" s="34"/>
      <c r="Q72" s="34"/>
      <c r="R72" s="34"/>
    </row>
    <row r="73" spans="2:18" x14ac:dyDescent="0.25">
      <c r="B73" s="34"/>
      <c r="C73" s="34"/>
      <c r="D73" s="65" t="s">
        <v>573</v>
      </c>
      <c r="E73" s="68">
        <f>p_malborski!R7</f>
        <v>1352580.48</v>
      </c>
      <c r="F73" s="34"/>
      <c r="G73" s="34"/>
      <c r="H73" s="34"/>
      <c r="I73" s="34"/>
      <c r="J73" s="34"/>
      <c r="K73" s="34"/>
      <c r="L73" s="34"/>
      <c r="M73" s="34"/>
      <c r="N73" s="34"/>
      <c r="O73" s="34"/>
      <c r="P73" s="34"/>
      <c r="Q73" s="34"/>
      <c r="R73" s="34"/>
    </row>
    <row r="74" spans="2:18" x14ac:dyDescent="0.25">
      <c r="B74" s="34"/>
      <c r="C74" s="34"/>
      <c r="D74" s="65" t="s">
        <v>495</v>
      </c>
      <c r="E74" s="68">
        <f>p_tczewski!R6</f>
        <v>1003201.2</v>
      </c>
      <c r="F74" s="34"/>
      <c r="G74" s="34"/>
      <c r="H74" s="34"/>
      <c r="I74" s="34"/>
      <c r="J74" s="34"/>
      <c r="K74" s="34"/>
      <c r="L74" s="34"/>
      <c r="M74" s="34"/>
      <c r="N74" s="34"/>
      <c r="O74" s="34"/>
      <c r="P74" s="34"/>
      <c r="Q74" s="34"/>
      <c r="R74" s="34"/>
    </row>
    <row r="75" spans="2:18" x14ac:dyDescent="0.25">
      <c r="B75" s="34"/>
      <c r="C75" s="34"/>
      <c r="D75" s="65" t="s">
        <v>590</v>
      </c>
      <c r="E75" s="68">
        <f>p_malborski!R8</f>
        <v>746836.8</v>
      </c>
      <c r="F75" s="34"/>
      <c r="G75" s="34"/>
      <c r="H75" s="34"/>
      <c r="I75" s="34"/>
      <c r="J75" s="34"/>
      <c r="K75" s="34"/>
      <c r="L75" s="34"/>
      <c r="M75" s="34"/>
      <c r="N75" s="34"/>
      <c r="O75" s="34"/>
      <c r="P75" s="34"/>
      <c r="Q75" s="34"/>
      <c r="R75" s="34"/>
    </row>
    <row r="76" spans="2:18" x14ac:dyDescent="0.25">
      <c r="B76" s="34"/>
      <c r="C76" s="34"/>
      <c r="D76" s="65" t="s">
        <v>488</v>
      </c>
      <c r="E76" s="68">
        <f>p_tczewski!R5</f>
        <v>1814.4</v>
      </c>
      <c r="F76" s="34"/>
      <c r="G76" s="34"/>
      <c r="H76" s="34"/>
      <c r="I76" s="34"/>
      <c r="J76" s="34"/>
      <c r="K76" s="34"/>
      <c r="L76" s="34"/>
      <c r="M76" s="34"/>
      <c r="N76" s="34"/>
      <c r="O76" s="34"/>
      <c r="P76" s="34"/>
      <c r="Q76" s="34"/>
      <c r="R76" s="34"/>
    </row>
    <row r="77" spans="2:18" x14ac:dyDescent="0.25">
      <c r="B77" s="34"/>
      <c r="C77" s="34"/>
      <c r="D77" s="65" t="s">
        <v>801</v>
      </c>
      <c r="E77" s="68">
        <f>p_malborski!R9</f>
        <v>0</v>
      </c>
      <c r="F77" s="34"/>
      <c r="G77" s="34"/>
      <c r="H77" s="34"/>
      <c r="I77" s="34"/>
      <c r="J77" s="34"/>
      <c r="K77" s="34"/>
      <c r="L77" s="34"/>
      <c r="M77" s="34"/>
      <c r="N77" s="34"/>
      <c r="O77" s="34"/>
      <c r="P77" s="34"/>
      <c r="Q77" s="34"/>
      <c r="R77" s="34"/>
    </row>
    <row r="78" spans="2:18" x14ac:dyDescent="0.25">
      <c r="B78" s="34"/>
      <c r="C78" s="34"/>
      <c r="D78" s="34"/>
      <c r="E78" s="80"/>
      <c r="F78" s="34"/>
      <c r="G78" s="34"/>
      <c r="H78" s="34"/>
      <c r="I78" s="34"/>
      <c r="J78" s="34"/>
      <c r="K78" s="34"/>
      <c r="L78" s="34"/>
      <c r="M78" s="34"/>
      <c r="N78" s="34"/>
      <c r="O78" s="34"/>
      <c r="P78" s="34"/>
      <c r="Q78" s="34"/>
      <c r="R78" s="34"/>
    </row>
    <row r="79" spans="2:18" x14ac:dyDescent="0.25">
      <c r="B79" s="34"/>
      <c r="C79" s="34"/>
      <c r="D79" s="34"/>
      <c r="E79" s="80"/>
      <c r="F79" s="34"/>
      <c r="G79" s="34"/>
      <c r="H79" s="34"/>
      <c r="I79" s="34"/>
      <c r="J79" s="34"/>
      <c r="K79" s="34"/>
      <c r="L79" s="34"/>
      <c r="M79" s="34"/>
      <c r="N79" s="34"/>
      <c r="O79" s="34"/>
      <c r="P79" s="34"/>
      <c r="Q79" s="34"/>
      <c r="R79" s="34"/>
    </row>
    <row r="80" spans="2:18" x14ac:dyDescent="0.25">
      <c r="B80" s="34"/>
      <c r="C80" s="34"/>
      <c r="D80" s="34"/>
      <c r="E80" s="34"/>
      <c r="F80" s="34"/>
      <c r="G80" s="34"/>
      <c r="H80" s="34"/>
      <c r="I80" s="34"/>
      <c r="J80" s="34"/>
      <c r="K80" s="34"/>
      <c r="L80" s="34"/>
      <c r="M80" s="34"/>
      <c r="N80" s="34"/>
      <c r="O80" s="34"/>
      <c r="P80" s="34"/>
      <c r="Q80" s="34"/>
      <c r="R80" s="34"/>
    </row>
    <row r="81" spans="2:18" x14ac:dyDescent="0.25">
      <c r="B81" s="34"/>
      <c r="C81" s="34"/>
      <c r="D81" s="34"/>
      <c r="E81" s="34"/>
      <c r="F81" s="34"/>
      <c r="G81" s="34"/>
      <c r="H81" s="34"/>
      <c r="I81" s="34"/>
      <c r="J81" s="34"/>
      <c r="K81" s="34"/>
      <c r="L81" s="34"/>
      <c r="M81" s="34"/>
      <c r="N81" s="34"/>
      <c r="O81" s="34"/>
      <c r="P81" s="34"/>
      <c r="Q81" s="34"/>
      <c r="R81" s="34"/>
    </row>
    <row r="82" spans="2:18" x14ac:dyDescent="0.25">
      <c r="B82" s="34"/>
      <c r="C82" s="34"/>
      <c r="D82" s="34"/>
      <c r="E82" s="34"/>
      <c r="F82" s="34"/>
      <c r="G82" s="34"/>
      <c r="H82" s="34"/>
      <c r="I82" s="34"/>
      <c r="J82" s="34"/>
      <c r="K82" s="34"/>
      <c r="L82" s="34"/>
      <c r="M82" s="34"/>
      <c r="N82" s="34"/>
      <c r="O82" s="34"/>
      <c r="P82" s="34"/>
      <c r="Q82" s="34"/>
      <c r="R82" s="34"/>
    </row>
    <row r="83" spans="2:18" x14ac:dyDescent="0.25">
      <c r="B83" s="34"/>
      <c r="C83" s="34"/>
      <c r="D83" s="34"/>
      <c r="E83" s="34"/>
      <c r="F83" s="34"/>
      <c r="G83" s="34"/>
      <c r="H83" s="34"/>
      <c r="I83" s="34"/>
      <c r="J83" s="34"/>
      <c r="K83" s="34"/>
      <c r="L83" s="34"/>
      <c r="M83" s="34"/>
      <c r="N83" s="34"/>
      <c r="O83" s="34"/>
      <c r="P83" s="34"/>
      <c r="Q83" s="34"/>
      <c r="R83" s="34"/>
    </row>
    <row r="84" spans="2:18" x14ac:dyDescent="0.25">
      <c r="B84" s="34"/>
      <c r="C84" s="34"/>
      <c r="D84" s="34"/>
      <c r="E84" s="34"/>
      <c r="F84" s="34"/>
      <c r="G84" s="34"/>
      <c r="H84" s="34"/>
      <c r="I84" s="34"/>
      <c r="J84" s="34"/>
      <c r="K84" s="34"/>
      <c r="L84" s="34"/>
      <c r="M84" s="34"/>
      <c r="N84" s="34"/>
      <c r="O84" s="34"/>
      <c r="P84" s="34"/>
      <c r="Q84" s="34"/>
      <c r="R84" s="34"/>
    </row>
    <row r="85" spans="2:18" x14ac:dyDescent="0.25">
      <c r="B85" s="34"/>
      <c r="C85" s="34"/>
      <c r="D85" s="34"/>
      <c r="E85" s="34"/>
      <c r="F85" s="34"/>
      <c r="G85" s="34"/>
      <c r="H85" s="34"/>
      <c r="I85" s="34"/>
      <c r="J85" s="34"/>
      <c r="K85" s="34"/>
      <c r="L85" s="34"/>
      <c r="M85" s="34"/>
      <c r="N85" s="34"/>
      <c r="O85" s="34"/>
      <c r="P85" s="34"/>
      <c r="Q85" s="34"/>
      <c r="R85" s="34"/>
    </row>
    <row r="86" spans="2:18" x14ac:dyDescent="0.25">
      <c r="B86" s="34"/>
      <c r="C86" s="34"/>
      <c r="D86" s="34"/>
      <c r="E86" s="34"/>
      <c r="F86" s="34"/>
      <c r="G86" s="34"/>
      <c r="H86" s="34"/>
      <c r="I86" s="34"/>
      <c r="J86" s="34"/>
      <c r="K86" s="34"/>
      <c r="L86" s="34"/>
      <c r="M86" s="34"/>
      <c r="N86" s="34"/>
      <c r="O86" s="34"/>
      <c r="P86" s="34"/>
      <c r="Q86" s="34"/>
      <c r="R86" s="34"/>
    </row>
    <row r="87" spans="2:18" x14ac:dyDescent="0.25">
      <c r="B87" s="34"/>
      <c r="C87" s="34"/>
      <c r="D87" s="34"/>
      <c r="E87" s="34"/>
      <c r="F87" s="34"/>
      <c r="G87" s="34"/>
      <c r="H87" s="34"/>
      <c r="I87" s="34"/>
      <c r="J87" s="34"/>
      <c r="K87" s="34"/>
      <c r="L87" s="34"/>
      <c r="M87" s="34"/>
      <c r="N87" s="34"/>
      <c r="O87" s="34"/>
      <c r="P87" s="34"/>
      <c r="Q87" s="34"/>
      <c r="R87" s="34"/>
    </row>
    <row r="88" spans="2:18" x14ac:dyDescent="0.25">
      <c r="B88" s="34"/>
      <c r="C88" s="34"/>
      <c r="D88" s="34"/>
      <c r="E88" s="34"/>
      <c r="F88" s="34"/>
      <c r="G88" s="34"/>
      <c r="H88" s="34"/>
      <c r="I88" s="34"/>
      <c r="J88" s="34"/>
      <c r="K88" s="34"/>
      <c r="L88" s="34"/>
      <c r="M88" s="34"/>
      <c r="N88" s="34"/>
      <c r="O88" s="34"/>
      <c r="P88" s="34"/>
      <c r="Q88" s="34"/>
      <c r="R88" s="34"/>
    </row>
    <row r="89" spans="2:18" x14ac:dyDescent="0.25">
      <c r="B89" s="34"/>
      <c r="C89" s="34"/>
      <c r="D89" s="34"/>
      <c r="E89" s="34"/>
      <c r="F89" s="34"/>
      <c r="G89" s="34"/>
      <c r="H89" s="34"/>
      <c r="I89" s="34"/>
      <c r="J89" s="34"/>
      <c r="K89" s="34"/>
      <c r="L89" s="34"/>
      <c r="M89" s="34"/>
      <c r="N89" s="34"/>
      <c r="O89" s="34"/>
      <c r="P89" s="34"/>
      <c r="Q89" s="34"/>
      <c r="R89" s="34"/>
    </row>
    <row r="90" spans="2:18" x14ac:dyDescent="0.25">
      <c r="B90" s="34"/>
      <c r="C90" s="34"/>
      <c r="D90" s="34"/>
      <c r="E90" s="34"/>
      <c r="F90" s="34"/>
      <c r="G90" s="34"/>
      <c r="H90" s="34"/>
      <c r="I90" s="34"/>
      <c r="J90" s="34"/>
      <c r="K90" s="34"/>
      <c r="L90" s="34"/>
      <c r="M90" s="34"/>
      <c r="N90" s="34"/>
      <c r="O90" s="34"/>
      <c r="P90" s="34"/>
      <c r="Q90" s="34"/>
      <c r="R90" s="34"/>
    </row>
    <row r="91" spans="2:18" x14ac:dyDescent="0.25">
      <c r="B91" s="34"/>
      <c r="C91" s="34"/>
      <c r="D91" s="34"/>
      <c r="E91" s="34"/>
      <c r="F91" s="34"/>
      <c r="G91" s="34"/>
      <c r="H91" s="34"/>
      <c r="I91" s="34"/>
      <c r="J91" s="34"/>
      <c r="K91" s="34"/>
      <c r="L91" s="34"/>
      <c r="M91" s="34"/>
      <c r="N91" s="34"/>
      <c r="O91" s="34"/>
      <c r="P91" s="34"/>
      <c r="Q91" s="34"/>
      <c r="R91" s="34"/>
    </row>
    <row r="92" spans="2:18" x14ac:dyDescent="0.25">
      <c r="B92" s="34"/>
      <c r="C92" s="34"/>
      <c r="D92" s="34"/>
      <c r="E92" s="34"/>
      <c r="F92" s="34"/>
      <c r="G92" s="34"/>
      <c r="H92" s="34"/>
      <c r="I92" s="34"/>
      <c r="J92" s="34"/>
      <c r="K92" s="34"/>
      <c r="L92" s="34"/>
      <c r="M92" s="34"/>
      <c r="N92" s="34"/>
      <c r="O92" s="34"/>
      <c r="P92" s="34"/>
      <c r="Q92" s="34"/>
      <c r="R92" s="34"/>
    </row>
    <row r="93" spans="2:18" x14ac:dyDescent="0.25">
      <c r="B93" s="34"/>
      <c r="C93" s="34"/>
      <c r="D93" s="34"/>
      <c r="E93" s="34"/>
      <c r="F93" s="34"/>
      <c r="G93" s="34"/>
      <c r="H93" s="34"/>
      <c r="I93" s="34"/>
      <c r="J93" s="34"/>
      <c r="K93" s="34"/>
      <c r="L93" s="34"/>
      <c r="M93" s="34"/>
      <c r="N93" s="34"/>
      <c r="O93" s="34"/>
      <c r="P93" s="34"/>
      <c r="Q93" s="34"/>
      <c r="R93" s="34"/>
    </row>
    <row r="1048548" spans="2:3" x14ac:dyDescent="0.25">
      <c r="B1048548" s="50"/>
      <c r="C1048548" s="50"/>
    </row>
    <row r="1048549" spans="2:3" x14ac:dyDescent="0.25">
      <c r="B1048549" s="52">
        <v>1</v>
      </c>
      <c r="C1048549" s="52" t="s">
        <v>880</v>
      </c>
    </row>
    <row r="1048550" spans="2:3" x14ac:dyDescent="0.25">
      <c r="B1048550" s="52">
        <v>2</v>
      </c>
      <c r="C1048550" s="52" t="s">
        <v>881</v>
      </c>
    </row>
    <row r="1048551" spans="2:3" x14ac:dyDescent="0.25">
      <c r="B1048551" s="52">
        <v>3</v>
      </c>
      <c r="C1048551" s="52" t="s">
        <v>864</v>
      </c>
    </row>
    <row r="1048552" spans="2:3" x14ac:dyDescent="0.25">
      <c r="B1048552" s="52">
        <v>4</v>
      </c>
      <c r="C1048552" s="52" t="s">
        <v>865</v>
      </c>
    </row>
    <row r="1048553" spans="2:3" x14ac:dyDescent="0.25">
      <c r="B1048553" s="52">
        <v>5</v>
      </c>
      <c r="C1048553" s="52" t="s">
        <v>866</v>
      </c>
    </row>
    <row r="1048554" spans="2:3" x14ac:dyDescent="0.25">
      <c r="B1048554" s="52">
        <v>6</v>
      </c>
      <c r="C1048554" s="52" t="s">
        <v>867</v>
      </c>
    </row>
    <row r="1048555" spans="2:3" x14ac:dyDescent="0.25">
      <c r="B1048555" s="52">
        <v>7</v>
      </c>
      <c r="C1048555" s="52" t="s">
        <v>868</v>
      </c>
    </row>
    <row r="1048556" spans="2:3" x14ac:dyDescent="0.25">
      <c r="B1048556" s="52">
        <v>8</v>
      </c>
      <c r="C1048556" s="52" t="s">
        <v>869</v>
      </c>
    </row>
    <row r="1048557" spans="2:3" x14ac:dyDescent="0.25">
      <c r="B1048557" s="52">
        <v>9</v>
      </c>
      <c r="C1048557" s="52" t="s">
        <v>870</v>
      </c>
    </row>
    <row r="1048558" spans="2:3" x14ac:dyDescent="0.25">
      <c r="B1048558" s="52">
        <v>10</v>
      </c>
      <c r="C1048558" s="52" t="s">
        <v>871</v>
      </c>
    </row>
    <row r="1048559" spans="2:3" x14ac:dyDescent="0.25">
      <c r="B1048559" s="52">
        <v>11</v>
      </c>
      <c r="C1048559" s="52" t="s">
        <v>872</v>
      </c>
    </row>
    <row r="1048560" spans="2:3" x14ac:dyDescent="0.25">
      <c r="B1048560" s="52">
        <v>12</v>
      </c>
      <c r="C1048560" s="52" t="s">
        <v>873</v>
      </c>
    </row>
    <row r="1048561" spans="2:3 16383:16384" x14ac:dyDescent="0.25">
      <c r="B1048561" s="52">
        <v>13</v>
      </c>
      <c r="C1048561" s="52" t="s">
        <v>874</v>
      </c>
      <c r="XFC1048561" s="50"/>
      <c r="XFD1048561" s="50"/>
    </row>
    <row r="1048562" spans="2:3 16383:16384" x14ac:dyDescent="0.25">
      <c r="B1048562" s="52">
        <v>14</v>
      </c>
      <c r="C1048562" s="52" t="s">
        <v>875</v>
      </c>
      <c r="XFC1048562" s="50"/>
      <c r="XFD1048562" s="50"/>
    </row>
    <row r="1048563" spans="2:3 16383:16384" x14ac:dyDescent="0.25">
      <c r="B1048563" s="52">
        <v>15</v>
      </c>
      <c r="C1048563" s="52" t="s">
        <v>882</v>
      </c>
      <c r="XFC1048563" s="50"/>
      <c r="XFD1048563" s="50"/>
    </row>
    <row r="1048564" spans="2:3 16383:16384" x14ac:dyDescent="0.25">
      <c r="B1048564" s="52">
        <v>16</v>
      </c>
      <c r="C1048564" s="52" t="s">
        <v>883</v>
      </c>
      <c r="XFC1048564" s="50"/>
      <c r="XFD1048564" s="50"/>
    </row>
    <row r="1048565" spans="2:3 16383:16384" x14ac:dyDescent="0.25">
      <c r="B1048565" s="52">
        <v>17</v>
      </c>
      <c r="C1048565" s="52" t="s">
        <v>887</v>
      </c>
      <c r="XFC1048565" s="50"/>
      <c r="XFD1048565" s="50"/>
    </row>
    <row r="1048566" spans="2:3 16383:16384" x14ac:dyDescent="0.25">
      <c r="B1048566" s="52">
        <v>18</v>
      </c>
      <c r="C1048566" s="52" t="s">
        <v>884</v>
      </c>
      <c r="XFC1048566" s="50"/>
      <c r="XFD1048566" s="50"/>
    </row>
    <row r="1048567" spans="2:3 16383:16384" x14ac:dyDescent="0.25">
      <c r="B1048567" s="52">
        <v>19</v>
      </c>
      <c r="C1048567" s="52" t="s">
        <v>885</v>
      </c>
      <c r="XFC1048567" s="50"/>
      <c r="XFD1048567" s="50"/>
    </row>
    <row r="1048568" spans="2:3 16383:16384" x14ac:dyDescent="0.25">
      <c r="B1048568" s="52">
        <v>20</v>
      </c>
      <c r="C1048568" s="52" t="s">
        <v>886</v>
      </c>
      <c r="XFC1048568" s="50"/>
      <c r="XFD1048568" s="50"/>
    </row>
    <row r="1048569" spans="2:3 16383:16384" x14ac:dyDescent="0.25">
      <c r="B1048569" s="52">
        <v>21</v>
      </c>
      <c r="C1048569" s="52" t="s">
        <v>888</v>
      </c>
      <c r="XFC1048569" s="50"/>
      <c r="XFD1048569" s="50"/>
    </row>
    <row r="1048570" spans="2:3 16383:16384" x14ac:dyDescent="0.25">
      <c r="XFC1048570" s="50"/>
      <c r="XFD1048570" s="50"/>
    </row>
    <row r="1048571" spans="2:3 16383:16384" x14ac:dyDescent="0.25">
      <c r="XFC1048571" s="50"/>
      <c r="XFD1048571" s="50"/>
    </row>
    <row r="1048572" spans="2:3 16383:16384" x14ac:dyDescent="0.25">
      <c r="XFC1048572" s="50"/>
      <c r="XFD1048572" s="50"/>
    </row>
    <row r="1048573" spans="2:3 16383:16384" x14ac:dyDescent="0.25">
      <c r="XFC1048573" s="50"/>
      <c r="XFD1048573" s="50"/>
    </row>
    <row r="1048574" spans="2:3 16383:16384" x14ac:dyDescent="0.25">
      <c r="XFC1048574" s="50"/>
      <c r="XFD1048574" s="50"/>
    </row>
    <row r="1048575" spans="2:3 16383:16384" x14ac:dyDescent="0.25">
      <c r="XFC1048575" s="50"/>
      <c r="XFD1048575" s="50"/>
    </row>
    <row r="1048576" spans="2:3 16383:16384" x14ac:dyDescent="0.25">
      <c r="B1048576" s="50"/>
      <c r="C1048576" s="50"/>
      <c r="XFC1048576" s="50"/>
      <c r="XFD1048576" s="50"/>
    </row>
  </sheetData>
  <autoFilter ref="D55:E77" xr:uid="{AE6C74BD-F21A-4384-B15C-AC825412882B}">
    <sortState xmlns:xlrd2="http://schemas.microsoft.com/office/spreadsheetml/2017/richdata2" ref="D56:E77">
      <sortCondition descending="1" ref="E55:E77"/>
    </sortState>
  </autoFilter>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D5065C5656FAB469353FAC705DF730F" ma:contentTypeVersion="11" ma:contentTypeDescription="Utwórz nowy dokument." ma:contentTypeScope="" ma:versionID="69161ad8b4808435ff1c3640e3ed0f3c">
  <xsd:schema xmlns:xsd="http://www.w3.org/2001/XMLSchema" xmlns:xs="http://www.w3.org/2001/XMLSchema" xmlns:p="http://schemas.microsoft.com/office/2006/metadata/properties" xmlns:ns3="c0d846ec-739c-4222-97f2-e49a9b0759c2" xmlns:ns4="9cc5abec-e395-4766-98d8-03ce94675d39" targetNamespace="http://schemas.microsoft.com/office/2006/metadata/properties" ma:root="true" ma:fieldsID="8ecef6e0bcf520a4e91bd11abaa6ae52" ns3:_="" ns4:_="">
    <xsd:import namespace="c0d846ec-739c-4222-97f2-e49a9b0759c2"/>
    <xsd:import namespace="9cc5abec-e395-4766-98d8-03ce94675d3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846ec-739c-4222-97f2-e49a9b075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c5abec-e395-4766-98d8-03ce94675d39" elementFormDefault="qualified">
    <xsd:import namespace="http://schemas.microsoft.com/office/2006/documentManagement/types"/>
    <xsd:import namespace="http://schemas.microsoft.com/office/infopath/2007/PartnerControls"/>
    <xsd:element name="SharedWithUsers" ma:index="14"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Udostępnione dla — szczegóły" ma:internalName="SharedWithDetails" ma:readOnly="true">
      <xsd:simpleType>
        <xsd:restriction base="dms:Note">
          <xsd:maxLength value="255"/>
        </xsd:restriction>
      </xsd:simpleType>
    </xsd:element>
    <xsd:element name="SharingHintHash" ma:index="16"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DAF6BF-5220-421C-96E6-4F3BA028C579}">
  <ds:schemaRefs>
    <ds:schemaRef ds:uri="9cc5abec-e395-4766-98d8-03ce94675d39"/>
    <ds:schemaRef ds:uri="c0d846ec-739c-4222-97f2-e49a9b0759c2"/>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42DD509-690A-4791-9B8A-C3A68DD35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846ec-739c-4222-97f2-e49a9b0759c2"/>
    <ds:schemaRef ds:uri="9cc5abec-e395-4766-98d8-03ce94675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7493F-8E14-4D85-9BC2-7896E313F7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11</vt:i4>
      </vt:variant>
      <vt:variant>
        <vt:lpstr>Nazwane zakresy</vt:lpstr>
      </vt:variant>
      <vt:variant>
        <vt:i4>1</vt:i4>
      </vt:variant>
    </vt:vector>
  </HeadingPairs>
  <TitlesOfParts>
    <vt:vector size="12" baseType="lpstr">
      <vt:lpstr>Dane</vt:lpstr>
      <vt:lpstr>Założenia - koszty</vt:lpstr>
      <vt:lpstr>Koszty</vt:lpstr>
      <vt:lpstr>p_bytowski</vt:lpstr>
      <vt:lpstr>p_kościerski</vt:lpstr>
      <vt:lpstr>p_starogardzki</vt:lpstr>
      <vt:lpstr>p_gdański</vt:lpstr>
      <vt:lpstr>p_tczewski</vt:lpstr>
      <vt:lpstr>p_sztumski</vt:lpstr>
      <vt:lpstr>p_malborski</vt:lpstr>
      <vt:lpstr>Podsumowanie</vt:lpstr>
      <vt:lpstr>Dane!Obszar_wydruku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Radosław Jóźwiak</cp:lastModifiedBy>
  <cp:revision/>
  <cp:lastPrinted>2019-09-25T13:15:21Z</cp:lastPrinted>
  <dcterms:created xsi:type="dcterms:W3CDTF">2019-06-26T08:04:30Z</dcterms:created>
  <dcterms:modified xsi:type="dcterms:W3CDTF">2019-12-06T13:23:36Z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0x0101001D5065C5656FAB469353FAC705DF730F</vt:lpwstr>
  </property>
</Properties>
</file>